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79180\Desktop\"/>
    </mc:Choice>
  </mc:AlternateContent>
  <bookViews>
    <workbookView xWindow="0" yWindow="0" windowWidth="28800" windowHeight="12165" activeTab="5"/>
  </bookViews>
  <sheets>
    <sheet name="农行" sheetId="1" r:id="rId1"/>
    <sheet name="ccb工资记录" sheetId="3" r:id="rId2"/>
    <sheet name="股票" sheetId="5" r:id="rId3"/>
    <sheet name="对账" sheetId="4" r:id="rId4"/>
    <sheet name="车" sheetId="6" r:id="rId5"/>
    <sheet name="房子" sheetId="7" r:id="rId6"/>
    <sheet name="基金" sheetId="8" r:id="rId7"/>
    <sheet name="Sheet1" sheetId="9" r:id="rId8"/>
  </sheets>
  <definedNames>
    <definedName name="_xlnm._FilterDatabase" localSheetId="7" hidden="1">Sheet1!$I$1:$L$15</definedName>
    <definedName name="_xlnm._FilterDatabase" localSheetId="6" hidden="1">基金!$Q$2:$R$28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2" i="9" l="1"/>
  <c r="M3" i="9" s="1"/>
  <c r="M4" i="9" s="1"/>
  <c r="M5" i="9" s="1"/>
  <c r="M6" i="9" s="1"/>
  <c r="M7" i="9" s="1"/>
  <c r="M8" i="9" s="1"/>
  <c r="M9" i="9" s="1"/>
  <c r="M10" i="9" s="1"/>
  <c r="M11" i="9" s="1"/>
  <c r="M12" i="9" s="1"/>
  <c r="M13" i="9" s="1"/>
  <c r="E2" i="9"/>
  <c r="E3" i="9" s="1"/>
  <c r="E4" i="9" s="1"/>
  <c r="E5" i="9" s="1"/>
  <c r="E6" i="9" s="1"/>
  <c r="E7" i="9" s="1"/>
  <c r="E8" i="9" s="1"/>
  <c r="E9" i="9" s="1"/>
  <c r="E10" i="9" s="1"/>
  <c r="E11" i="9" s="1"/>
  <c r="E12" i="9" s="1"/>
  <c r="E13" i="9" s="1"/>
  <c r="E14" i="9" s="1"/>
  <c r="E15" i="9" s="1"/>
  <c r="O5" i="8" l="1"/>
  <c r="O6" i="8"/>
  <c r="O7" i="8"/>
  <c r="N5" i="8"/>
  <c r="N6" i="8"/>
  <c r="N7" i="8" s="1"/>
  <c r="B12" i="8"/>
  <c r="C12" i="8"/>
  <c r="K27" i="8"/>
  <c r="S10" i="3" l="1"/>
  <c r="S11" i="3"/>
  <c r="S12" i="3"/>
  <c r="S13" i="3"/>
  <c r="S14" i="3"/>
  <c r="S15" i="3"/>
  <c r="S16" i="3"/>
  <c r="L4" i="3"/>
  <c r="K3" i="3"/>
  <c r="S3" i="3" s="1"/>
  <c r="S5" i="3"/>
  <c r="S6" i="3"/>
  <c r="S7" i="3"/>
  <c r="S8" i="3"/>
  <c r="S9" i="3"/>
  <c r="O3" i="8" l="1"/>
  <c r="O4" i="8" s="1"/>
  <c r="N3" i="8"/>
  <c r="F3" i="8"/>
  <c r="G3" i="8"/>
  <c r="F19" i="8" l="1"/>
  <c r="F20" i="8" s="1"/>
  <c r="F21" i="8" s="1"/>
  <c r="F22" i="8" s="1"/>
  <c r="F23" i="8" s="1"/>
  <c r="F24" i="8" s="1"/>
  <c r="F25" i="8" s="1"/>
  <c r="F26" i="8" s="1"/>
  <c r="F27" i="8" s="1"/>
  <c r="F28" i="8" s="1"/>
  <c r="F4" i="8"/>
  <c r="F5" i="8" s="1"/>
  <c r="F6" i="8" s="1"/>
  <c r="F7" i="8" s="1"/>
  <c r="N4" i="8"/>
  <c r="L9" i="3"/>
  <c r="T9" i="3"/>
  <c r="U9" i="3"/>
  <c r="V9" i="3"/>
  <c r="W9" i="3"/>
  <c r="X9" i="3"/>
  <c r="Y9" i="3"/>
  <c r="G4" i="8" l="1"/>
  <c r="G5" i="8" s="1"/>
  <c r="G6" i="8" s="1"/>
  <c r="G7" i="8" s="1"/>
  <c r="B43" i="8" l="1"/>
  <c r="B29" i="8"/>
  <c r="J27" i="8"/>
  <c r="K9" i="8"/>
  <c r="C43" i="8"/>
  <c r="C29" i="8"/>
  <c r="L8" i="3" l="1"/>
  <c r="T8" i="3"/>
  <c r="U8" i="3"/>
  <c r="V8" i="3"/>
  <c r="W8" i="3"/>
  <c r="X8" i="3"/>
  <c r="Y8" i="3"/>
  <c r="C27" i="4" l="1"/>
  <c r="B35" i="4"/>
  <c r="H25" i="4"/>
  <c r="B12" i="7" l="1"/>
  <c r="E10" i="5" l="1"/>
  <c r="D10" i="5"/>
  <c r="B10" i="5"/>
  <c r="D3" i="5"/>
  <c r="D4" i="5"/>
  <c r="D5" i="5"/>
  <c r="D6" i="5"/>
  <c r="D2" i="5"/>
  <c r="T7" i="3" l="1"/>
  <c r="U7" i="3"/>
  <c r="V7" i="3"/>
  <c r="W7" i="3"/>
  <c r="X7" i="3"/>
  <c r="Y7" i="3"/>
  <c r="T16" i="3" l="1"/>
  <c r="U16" i="3"/>
  <c r="V16" i="3"/>
  <c r="W16" i="3"/>
  <c r="X16" i="3"/>
  <c r="Y16" i="3"/>
  <c r="T5" i="3"/>
  <c r="U5" i="3"/>
  <c r="V5" i="3"/>
  <c r="W5" i="3"/>
  <c r="X5" i="3"/>
  <c r="Y5" i="3"/>
  <c r="T6" i="3"/>
  <c r="U6" i="3"/>
  <c r="V6" i="3"/>
  <c r="W6" i="3"/>
  <c r="X6" i="3"/>
  <c r="Y6" i="3"/>
  <c r="U3" i="3"/>
  <c r="V3" i="3"/>
  <c r="W3" i="3"/>
  <c r="X3" i="3"/>
  <c r="Y3" i="3"/>
  <c r="T3" i="3"/>
  <c r="H5" i="4"/>
  <c r="B15" i="4"/>
  <c r="L5" i="3" l="1"/>
  <c r="C16" i="3"/>
  <c r="D16" i="3"/>
  <c r="E16" i="3"/>
  <c r="F16" i="3"/>
  <c r="G16" i="3"/>
  <c r="H16" i="3"/>
  <c r="I16" i="3"/>
  <c r="J16" i="3"/>
  <c r="K16" i="3"/>
  <c r="M16" i="3"/>
  <c r="N16" i="3"/>
  <c r="O16" i="3"/>
  <c r="P16" i="3"/>
  <c r="Q16" i="3"/>
  <c r="R16" i="3"/>
  <c r="B16" i="3"/>
  <c r="L3" i="3"/>
  <c r="L6" i="3"/>
  <c r="L7" i="3"/>
  <c r="L10" i="3"/>
  <c r="L11" i="3"/>
  <c r="L12" i="3"/>
  <c r="L13" i="3"/>
  <c r="L14" i="3"/>
  <c r="L15" i="3"/>
  <c r="L17" i="3"/>
  <c r="L18" i="3"/>
  <c r="L19" i="3"/>
  <c r="L20" i="3"/>
  <c r="L21" i="3"/>
  <c r="L22" i="3"/>
  <c r="L23" i="3"/>
  <c r="L24" i="3"/>
  <c r="L25" i="3"/>
  <c r="L26" i="3"/>
  <c r="L27" i="3"/>
  <c r="L16" i="3" l="1"/>
  <c r="L24" i="1" l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K5" i="1"/>
  <c r="K6" i="1"/>
  <c r="K7" i="1"/>
  <c r="K8" i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4" i="1"/>
  <c r="J4" i="1" l="1"/>
  <c r="A62" i="1" l="1"/>
  <c r="A63" i="1"/>
  <c r="A15" i="1"/>
  <c r="A16" i="1"/>
  <c r="A17" i="1"/>
  <c r="A18" i="1"/>
  <c r="A19" i="1"/>
  <c r="A20" i="1"/>
  <c r="A21" i="1"/>
  <c r="A22" i="1"/>
  <c r="A23" i="1"/>
  <c r="A24" i="1"/>
  <c r="A25" i="1"/>
  <c r="A26" i="1"/>
  <c r="A27" i="1"/>
  <c r="A28" i="1"/>
  <c r="A29" i="1"/>
  <c r="A30" i="1"/>
  <c r="A31" i="1"/>
  <c r="A32" i="1"/>
  <c r="A33" i="1"/>
  <c r="A34" i="1"/>
  <c r="A35" i="1"/>
  <c r="A36" i="1"/>
  <c r="A37" i="1"/>
  <c r="A38" i="1"/>
  <c r="A39" i="1"/>
  <c r="A40" i="1"/>
  <c r="A41" i="1"/>
  <c r="A42" i="1"/>
  <c r="A43" i="1"/>
  <c r="A44" i="1"/>
  <c r="A45" i="1"/>
  <c r="A46" i="1"/>
  <c r="A47" i="1"/>
  <c r="A48" i="1"/>
  <c r="A49" i="1"/>
  <c r="A50" i="1"/>
  <c r="A51" i="1"/>
  <c r="A52" i="1"/>
  <c r="A53" i="1"/>
  <c r="A54" i="1"/>
  <c r="A55" i="1"/>
  <c r="A56" i="1"/>
  <c r="A57" i="1"/>
  <c r="A58" i="1"/>
  <c r="A59" i="1"/>
  <c r="A60" i="1"/>
  <c r="A61" i="1"/>
  <c r="A10" i="1"/>
  <c r="A11" i="1"/>
  <c r="A12" i="1"/>
  <c r="A13" i="1"/>
  <c r="A14" i="1"/>
  <c r="A9" i="1"/>
  <c r="A6" i="1"/>
  <c r="A8" i="1"/>
  <c r="A7" i="1"/>
  <c r="I4" i="1" l="1"/>
  <c r="B4" i="1"/>
  <c r="L4" i="1" l="1"/>
  <c r="M4" i="1" s="1"/>
  <c r="M5" i="1" s="1"/>
  <c r="N4" i="1"/>
  <c r="M6" i="1" l="1"/>
  <c r="M7" i="1" s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s="1"/>
  <c r="M31" i="1" s="1"/>
  <c r="M32" i="1" s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s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N5" i="1"/>
  <c r="N6" i="1" l="1"/>
  <c r="N7" i="1" s="1"/>
  <c r="N8" i="1" s="1"/>
  <c r="N9" i="1" s="1"/>
  <c r="N10" i="1" s="1"/>
  <c r="N11" i="1" s="1"/>
  <c r="N12" i="1" s="1"/>
  <c r="N13" i="1" s="1"/>
  <c r="N14" i="1" s="1"/>
  <c r="N15" i="1" s="1"/>
  <c r="N16" i="1" s="1"/>
  <c r="N17" i="1" s="1"/>
  <c r="N18" i="1" s="1"/>
  <c r="N19" i="1" s="1"/>
  <c r="N20" i="1" s="1"/>
  <c r="N21" i="1" s="1"/>
  <c r="N22" i="1" s="1"/>
  <c r="N23" i="1" s="1"/>
  <c r="N24" i="1" s="1"/>
  <c r="N25" i="1" s="1"/>
  <c r="N26" i="1" s="1"/>
  <c r="N27" i="1" s="1"/>
  <c r="N28" i="1" s="1"/>
  <c r="N29" i="1" s="1"/>
  <c r="N30" i="1" s="1"/>
  <c r="N31" i="1" s="1"/>
  <c r="N32" i="1" s="1"/>
  <c r="N33" i="1" s="1"/>
  <c r="N34" i="1" s="1"/>
  <c r="N35" i="1" s="1"/>
  <c r="N36" i="1" s="1"/>
  <c r="N37" i="1" s="1"/>
  <c r="N38" i="1" s="1"/>
  <c r="N39" i="1" s="1"/>
  <c r="N40" i="1" s="1"/>
  <c r="N41" i="1" s="1"/>
  <c r="N42" i="1" s="1"/>
  <c r="N43" i="1" s="1"/>
  <c r="N44" i="1" s="1"/>
  <c r="N45" i="1" s="1"/>
  <c r="N46" i="1" s="1"/>
  <c r="N47" i="1" s="1"/>
  <c r="N48" i="1" s="1"/>
  <c r="N49" i="1" s="1"/>
  <c r="N50" i="1" s="1"/>
  <c r="N51" i="1" s="1"/>
  <c r="N52" i="1" s="1"/>
  <c r="N53" i="1" s="1"/>
  <c r="N54" i="1" s="1"/>
  <c r="N55" i="1" s="1"/>
  <c r="N56" i="1" s="1"/>
  <c r="N57" i="1" s="1"/>
  <c r="N58" i="1" s="1"/>
  <c r="N59" i="1" s="1"/>
  <c r="N60" i="1" s="1"/>
  <c r="N61" i="1" s="1"/>
  <c r="N62" i="1" s="1"/>
  <c r="N63" i="1" s="1"/>
</calcChain>
</file>

<file path=xl/sharedStrings.xml><?xml version="1.0" encoding="utf-8"?>
<sst xmlns="http://schemas.openxmlformats.org/spreadsheetml/2006/main" count="409" uniqueCount="315">
  <si>
    <t>日期</t>
    <phoneticPr fontId="1" type="noConversion"/>
  </si>
  <si>
    <t>房贷</t>
    <phoneticPr fontId="1" type="noConversion"/>
  </si>
  <si>
    <t>租房</t>
    <phoneticPr fontId="1" type="noConversion"/>
  </si>
  <si>
    <t>生活费</t>
    <phoneticPr fontId="1" type="noConversion"/>
  </si>
  <si>
    <t>农行</t>
    <phoneticPr fontId="1" type="noConversion"/>
  </si>
  <si>
    <t>建行</t>
    <phoneticPr fontId="1" type="noConversion"/>
  </si>
  <si>
    <t>马骄阳选择农行软开</t>
    <phoneticPr fontId="1" type="noConversion"/>
  </si>
  <si>
    <t>总计（含公积金）</t>
    <phoneticPr fontId="1" type="noConversion"/>
  </si>
  <si>
    <t>总计（除公积金）</t>
    <phoneticPr fontId="1" type="noConversion"/>
  </si>
  <si>
    <t>装修/契税/物业</t>
    <phoneticPr fontId="1" type="noConversion"/>
  </si>
  <si>
    <t>收入</t>
    <phoneticPr fontId="1" type="noConversion"/>
  </si>
  <si>
    <t>支出</t>
    <phoneticPr fontId="1" type="noConversion"/>
  </si>
  <si>
    <t>备注</t>
    <phoneticPr fontId="1" type="noConversion"/>
  </si>
  <si>
    <t>接房</t>
    <phoneticPr fontId="1" type="noConversion"/>
  </si>
  <si>
    <t>装修</t>
    <phoneticPr fontId="1" type="noConversion"/>
  </si>
  <si>
    <t>10000税前13300，公积金3200</t>
    <phoneticPr fontId="1" type="noConversion"/>
  </si>
  <si>
    <t>12000税前16200，公积金3900</t>
    <phoneticPr fontId="1" type="noConversion"/>
  </si>
  <si>
    <t>6000税前7780，公积金1870</t>
    <phoneticPr fontId="1" type="noConversion"/>
  </si>
  <si>
    <t>建行公积金</t>
    <phoneticPr fontId="1" type="noConversion"/>
  </si>
  <si>
    <t>农行公积金</t>
    <phoneticPr fontId="1" type="noConversion"/>
  </si>
  <si>
    <t>总计</t>
    <phoneticPr fontId="1" type="noConversion"/>
  </si>
  <si>
    <t>月计</t>
    <phoneticPr fontId="1" type="noConversion"/>
  </si>
  <si>
    <t>月公积金</t>
    <phoneticPr fontId="1" type="noConversion"/>
  </si>
  <si>
    <t>月余额（除公积金）</t>
    <phoneticPr fontId="1" type="noConversion"/>
  </si>
  <si>
    <t>总年终</t>
    <phoneticPr fontId="1" type="noConversion"/>
  </si>
  <si>
    <t>11000税前14750，公积金3500</t>
    <phoneticPr fontId="1" type="noConversion"/>
  </si>
  <si>
    <t>通讯补贴</t>
    <phoneticPr fontId="1" type="noConversion"/>
  </si>
  <si>
    <t>失业保险个人</t>
    <phoneticPr fontId="1" type="noConversion"/>
  </si>
  <si>
    <t>公积金个人</t>
    <phoneticPr fontId="1" type="noConversion"/>
  </si>
  <si>
    <t>工伤单位</t>
    <phoneticPr fontId="1" type="noConversion"/>
  </si>
  <si>
    <t>第一年总计</t>
    <phoneticPr fontId="1" type="noConversion"/>
  </si>
  <si>
    <t>五险一金单位</t>
    <phoneticPr fontId="1" type="noConversion"/>
  </si>
  <si>
    <t>五险一金个人</t>
    <phoneticPr fontId="1" type="noConversion"/>
  </si>
  <si>
    <t>税后工资</t>
    <phoneticPr fontId="1" type="noConversion"/>
  </si>
  <si>
    <t>月份</t>
    <phoneticPr fontId="1" type="noConversion"/>
  </si>
  <si>
    <t>基本工资</t>
    <phoneticPr fontId="1" type="noConversion"/>
  </si>
  <si>
    <t>绩效</t>
    <phoneticPr fontId="1" type="noConversion"/>
  </si>
  <si>
    <t>养老保险个人</t>
    <phoneticPr fontId="1" type="noConversion"/>
  </si>
  <si>
    <t>医疗保险个人</t>
    <phoneticPr fontId="1" type="noConversion"/>
  </si>
  <si>
    <t>税</t>
    <phoneticPr fontId="1" type="noConversion"/>
  </si>
  <si>
    <t>养老保险单位</t>
    <phoneticPr fontId="1" type="noConversion"/>
  </si>
  <si>
    <t>医疗保险单位</t>
    <phoneticPr fontId="1" type="noConversion"/>
  </si>
  <si>
    <t>失业保险单位</t>
    <phoneticPr fontId="1" type="noConversion"/>
  </si>
  <si>
    <t>生育单位</t>
    <phoneticPr fontId="1" type="noConversion"/>
  </si>
  <si>
    <t>公积金单位</t>
    <phoneticPr fontId="1" type="noConversion"/>
  </si>
  <si>
    <t>税前工资</t>
    <phoneticPr fontId="1" type="noConversion"/>
  </si>
  <si>
    <t>其他福利</t>
    <phoneticPr fontId="1" type="noConversion"/>
  </si>
  <si>
    <t>项目</t>
    <phoneticPr fontId="1" type="noConversion"/>
  </si>
  <si>
    <t>金额</t>
    <phoneticPr fontId="1" type="noConversion"/>
  </si>
  <si>
    <t>上蔡</t>
    <phoneticPr fontId="1" type="noConversion"/>
  </si>
  <si>
    <t>微信</t>
    <phoneticPr fontId="1" type="noConversion"/>
  </si>
  <si>
    <t>支付宝</t>
    <phoneticPr fontId="1" type="noConversion"/>
  </si>
  <si>
    <t>花呗</t>
    <phoneticPr fontId="1" type="noConversion"/>
  </si>
  <si>
    <t>度小满</t>
    <phoneticPr fontId="1" type="noConversion"/>
  </si>
  <si>
    <t>三湘</t>
    <phoneticPr fontId="1" type="noConversion"/>
  </si>
  <si>
    <t>房贷</t>
    <phoneticPr fontId="1" type="noConversion"/>
  </si>
  <si>
    <t>股票</t>
    <phoneticPr fontId="1" type="noConversion"/>
  </si>
  <si>
    <t>总计</t>
    <phoneticPr fontId="1" type="noConversion"/>
  </si>
  <si>
    <t>记账</t>
    <phoneticPr fontId="1" type="noConversion"/>
  </si>
  <si>
    <t>工资结余</t>
    <phoneticPr fontId="1" type="noConversion"/>
  </si>
  <si>
    <t>收入</t>
    <phoneticPr fontId="1" type="noConversion"/>
  </si>
  <si>
    <t>mjy</t>
    <phoneticPr fontId="1" type="noConversion"/>
  </si>
  <si>
    <t>总计</t>
    <phoneticPr fontId="1" type="noConversion"/>
  </si>
  <si>
    <t>工资</t>
    <phoneticPr fontId="1" type="noConversion"/>
  </si>
  <si>
    <t>高温补贴</t>
    <phoneticPr fontId="1" type="noConversion"/>
  </si>
  <si>
    <t>红旗票</t>
    <phoneticPr fontId="1" type="noConversion"/>
  </si>
  <si>
    <t>养老</t>
    <phoneticPr fontId="1" type="noConversion"/>
  </si>
  <si>
    <t>医疗</t>
    <phoneticPr fontId="1" type="noConversion"/>
  </si>
  <si>
    <t>失业</t>
    <phoneticPr fontId="1" type="noConversion"/>
  </si>
  <si>
    <t>来源</t>
    <phoneticPr fontId="1" type="noConversion"/>
  </si>
  <si>
    <t>金额</t>
    <phoneticPr fontId="1" type="noConversion"/>
  </si>
  <si>
    <t>公积金</t>
    <phoneticPr fontId="1" type="noConversion"/>
  </si>
  <si>
    <t>工伤</t>
    <phoneticPr fontId="1" type="noConversion"/>
  </si>
  <si>
    <t>生育</t>
    <phoneticPr fontId="1" type="noConversion"/>
  </si>
  <si>
    <t>五险一金汇总</t>
    <phoneticPr fontId="1" type="noConversion"/>
  </si>
  <si>
    <t>2021.11.08</t>
    <phoneticPr fontId="1" type="noConversion"/>
  </si>
  <si>
    <t>第一年每月存4000</t>
    <phoneticPr fontId="1" type="noConversion"/>
  </si>
  <si>
    <t>时间</t>
    <phoneticPr fontId="1" type="noConversion"/>
  </si>
  <si>
    <t>股数</t>
    <phoneticPr fontId="1" type="noConversion"/>
  </si>
  <si>
    <t>总价</t>
    <phoneticPr fontId="1" type="noConversion"/>
  </si>
  <si>
    <t>单价</t>
    <phoneticPr fontId="1" type="noConversion"/>
  </si>
  <si>
    <t>2021.5.6</t>
    <phoneticPr fontId="1" type="noConversion"/>
  </si>
  <si>
    <t>2021.6.10</t>
    <phoneticPr fontId="1" type="noConversion"/>
  </si>
  <si>
    <t>2021.10.8</t>
    <phoneticPr fontId="1" type="noConversion"/>
  </si>
  <si>
    <t>2021.10.21</t>
    <phoneticPr fontId="1" type="noConversion"/>
  </si>
  <si>
    <t>2021.11.17</t>
    <phoneticPr fontId="1" type="noConversion"/>
  </si>
  <si>
    <t>股均价</t>
    <phoneticPr fontId="1" type="noConversion"/>
  </si>
  <si>
    <t>品牌</t>
    <phoneticPr fontId="1" type="noConversion"/>
  </si>
  <si>
    <t>型号</t>
    <phoneticPr fontId="1" type="noConversion"/>
  </si>
  <si>
    <t>配置</t>
    <phoneticPr fontId="1" type="noConversion"/>
  </si>
  <si>
    <t>比亚迪</t>
    <phoneticPr fontId="1" type="noConversion"/>
  </si>
  <si>
    <t>汉EV</t>
    <phoneticPr fontId="1" type="noConversion"/>
  </si>
  <si>
    <t>版本</t>
    <phoneticPr fontId="1" type="noConversion"/>
  </si>
  <si>
    <t>标准续航版豪华型</t>
    <phoneticPr fontId="1" type="noConversion"/>
  </si>
  <si>
    <t>超长续航版豪华型</t>
  </si>
  <si>
    <t>超长续航版尊贵型</t>
  </si>
  <si>
    <t>四驱高性能版旗舰型</t>
  </si>
  <si>
    <t>尺寸</t>
    <phoneticPr fontId="1" type="noConversion"/>
  </si>
  <si>
    <t>4.98x1.91x1.495</t>
    <phoneticPr fontId="1" type="noConversion"/>
  </si>
  <si>
    <t>100km/h加速</t>
  </si>
  <si>
    <t>续航/km</t>
    <phoneticPr fontId="1" type="noConversion"/>
  </si>
  <si>
    <t>特斯拉</t>
    <phoneticPr fontId="1" type="noConversion"/>
  </si>
  <si>
    <t>标准续航升级版</t>
    <phoneticPr fontId="1" type="noConversion"/>
  </si>
  <si>
    <t>高性能版</t>
    <phoneticPr fontId="1" type="noConversion"/>
  </si>
  <si>
    <t>后轮驱动</t>
    <phoneticPr fontId="1" type="noConversion"/>
  </si>
  <si>
    <t>双电机全轮驱动</t>
    <phoneticPr fontId="1" type="noConversion"/>
  </si>
  <si>
    <t>储物</t>
    <phoneticPr fontId="1" type="noConversion"/>
  </si>
  <si>
    <t>前后649升</t>
    <phoneticPr fontId="1" type="noConversion"/>
  </si>
  <si>
    <t>补贴后价格</t>
    <phoneticPr fontId="1" type="noConversion"/>
  </si>
  <si>
    <t>颜色</t>
    <phoneticPr fontId="1" type="noConversion"/>
  </si>
  <si>
    <t>小鹏</t>
    <phoneticPr fontId="1" type="noConversion"/>
  </si>
  <si>
    <t>P7</t>
    <phoneticPr fontId="1" type="noConversion"/>
  </si>
  <si>
    <t>480G</t>
    <phoneticPr fontId="1" type="noConversion"/>
  </si>
  <si>
    <t>480N</t>
    <phoneticPr fontId="1" type="noConversion"/>
  </si>
  <si>
    <t>480N+</t>
    <phoneticPr fontId="1" type="noConversion"/>
  </si>
  <si>
    <t>480E</t>
    <phoneticPr fontId="1" type="noConversion"/>
  </si>
  <si>
    <t>4.88x1.896x1.45</t>
    <phoneticPr fontId="1" type="noConversion"/>
  </si>
  <si>
    <t>后置后驱</t>
    <phoneticPr fontId="1" type="noConversion"/>
  </si>
  <si>
    <t>快充30-80</t>
    <phoneticPr fontId="1" type="noConversion"/>
  </si>
  <si>
    <t>≥27min</t>
    <phoneticPr fontId="1" type="noConversion"/>
  </si>
  <si>
    <t>586N</t>
    <phoneticPr fontId="1" type="noConversion"/>
  </si>
  <si>
    <t>586E</t>
    <phoneticPr fontId="1" type="noConversion"/>
  </si>
  <si>
    <t>≥25min</t>
    <phoneticPr fontId="1" type="noConversion"/>
  </si>
  <si>
    <t>25min</t>
    <phoneticPr fontId="1" type="noConversion"/>
  </si>
  <si>
    <t>706G</t>
    <phoneticPr fontId="1" type="noConversion"/>
  </si>
  <si>
    <t>670G</t>
    <phoneticPr fontId="1" type="noConversion"/>
  </si>
  <si>
    <t>670N</t>
    <phoneticPr fontId="1" type="noConversion"/>
  </si>
  <si>
    <t>670N+</t>
    <phoneticPr fontId="1" type="noConversion"/>
  </si>
  <si>
    <t>670E</t>
    <phoneticPr fontId="1" type="noConversion"/>
  </si>
  <si>
    <t>670E鹏翼版</t>
    <phoneticPr fontId="1" type="noConversion"/>
  </si>
  <si>
    <t>≥33min</t>
    <phoneticPr fontId="1" type="noConversion"/>
  </si>
  <si>
    <t>562N性能版</t>
    <phoneticPr fontId="1" type="noConversion"/>
  </si>
  <si>
    <t>562E性能版</t>
    <phoneticPr fontId="1" type="noConversion"/>
  </si>
  <si>
    <t>562E鹏翼性能版</t>
    <phoneticPr fontId="1" type="noConversion"/>
  </si>
  <si>
    <t>≥36min</t>
    <phoneticPr fontId="1" type="noConversion"/>
  </si>
  <si>
    <t>双电机四驱</t>
    <phoneticPr fontId="1" type="noConversion"/>
  </si>
  <si>
    <t>前驱</t>
    <phoneticPr fontId="1" type="noConversion"/>
  </si>
  <si>
    <t>超级智能电四驱</t>
    <phoneticPr fontId="1" type="noConversion"/>
  </si>
  <si>
    <t>440升+前备箱</t>
    <phoneticPr fontId="1" type="noConversion"/>
  </si>
  <si>
    <t>model 3</t>
    <phoneticPr fontId="1" type="noConversion"/>
  </si>
  <si>
    <t>4.694x1.85x1.443</t>
    <phoneticPr fontId="1" type="noConversion"/>
  </si>
  <si>
    <t>充电</t>
    <phoneticPr fontId="1" type="noConversion"/>
  </si>
  <si>
    <t>项目</t>
    <phoneticPr fontId="1" type="noConversion"/>
  </si>
  <si>
    <t>契税</t>
    <phoneticPr fontId="1" type="noConversion"/>
  </si>
  <si>
    <t>物业费</t>
    <phoneticPr fontId="1" type="noConversion"/>
  </si>
  <si>
    <t>双阳台</t>
    <phoneticPr fontId="1" type="noConversion"/>
  </si>
  <si>
    <t>窗帘</t>
    <phoneticPr fontId="1" type="noConversion"/>
  </si>
  <si>
    <t>灯具</t>
    <phoneticPr fontId="1" type="noConversion"/>
  </si>
  <si>
    <t>柜子（电视柜、三个卧室、阳台、餐厅柜）</t>
    <phoneticPr fontId="1" type="noConversion"/>
  </si>
  <si>
    <t>总价</t>
    <phoneticPr fontId="1" type="noConversion"/>
  </si>
  <si>
    <t>金额（万）</t>
    <phoneticPr fontId="1" type="noConversion"/>
  </si>
  <si>
    <t>餐桌</t>
    <phoneticPr fontId="1" type="noConversion"/>
  </si>
  <si>
    <t>床</t>
    <phoneticPr fontId="1" type="noConversion"/>
  </si>
  <si>
    <t>八益家具城</t>
    <phoneticPr fontId="1" type="noConversion"/>
  </si>
  <si>
    <t>6000四室</t>
    <phoneticPr fontId="1" type="noConversion"/>
  </si>
  <si>
    <t>八益家具城 1.8米岩板餐桌1800</t>
    <phoneticPr fontId="1" type="noConversion"/>
  </si>
  <si>
    <t>鼠</t>
    <phoneticPr fontId="1" type="noConversion"/>
  </si>
  <si>
    <t>牛</t>
    <phoneticPr fontId="1" type="noConversion"/>
  </si>
  <si>
    <t>虎</t>
    <phoneticPr fontId="1" type="noConversion"/>
  </si>
  <si>
    <t>兔</t>
    <phoneticPr fontId="1" type="noConversion"/>
  </si>
  <si>
    <t>龙</t>
    <phoneticPr fontId="1" type="noConversion"/>
  </si>
  <si>
    <t>马</t>
    <phoneticPr fontId="1" type="noConversion"/>
  </si>
  <si>
    <t>美凯龙、好莱客</t>
    <phoneticPr fontId="1" type="noConversion"/>
  </si>
  <si>
    <t>随车充2500，家用充电桩8000</t>
    <phoneticPr fontId="1" type="noConversion"/>
  </si>
  <si>
    <t>缺点</t>
    <phoneticPr fontId="1" type="noConversion"/>
  </si>
  <si>
    <t>无雾灯、日间行车灯</t>
    <phoneticPr fontId="1" type="noConversion"/>
  </si>
  <si>
    <t>优惠</t>
    <phoneticPr fontId="1" type="noConversion"/>
  </si>
  <si>
    <t>免费充电1000度/年</t>
    <phoneticPr fontId="1" type="noConversion"/>
  </si>
  <si>
    <t>结婚</t>
    <phoneticPr fontId="1" type="noConversion"/>
  </si>
  <si>
    <t>契税 028-85830330
身份证、结婚证、备案表、户口本、发票
双流区不动产登记中心</t>
    <phoneticPr fontId="1" type="noConversion"/>
  </si>
  <si>
    <t>热水器</t>
    <phoneticPr fontId="1" type="noConversion"/>
  </si>
  <si>
    <t>林内零冷水</t>
    <phoneticPr fontId="1" type="noConversion"/>
  </si>
  <si>
    <t>生活阳台</t>
    <phoneticPr fontId="1" type="noConversion"/>
  </si>
  <si>
    <t>封阳台，拆门窗，重新做了橱柜+台面，6000-7000
@8-1-10-杨少年</t>
    <phoneticPr fontId="1" type="noConversion"/>
  </si>
  <si>
    <t>把中间窗户那换成整块玻璃了，生活阳台1800折叠门+玻璃600，英皇
@1-1-8-pink </t>
    <phoneticPr fontId="1" type="noConversion"/>
  </si>
  <si>
    <t>八益家具城</t>
    <phoneticPr fontId="1" type="noConversion"/>
  </si>
  <si>
    <t>方案</t>
    <phoneticPr fontId="1" type="noConversion"/>
  </si>
  <si>
    <t>客厅：藏蓝、深蓝 麻
主卧：抹茶绿 麻
儿童：浅青、水绿 绒
次卧：奶茶 麻</t>
    <phoneticPr fontId="1" type="noConversion"/>
  </si>
  <si>
    <t>参考</t>
    <phoneticPr fontId="1" type="noConversion"/>
  </si>
  <si>
    <t>红星美凯龙、八益家具城</t>
    <phoneticPr fontId="1" type="noConversion"/>
  </si>
  <si>
    <t>茶几</t>
    <phoneticPr fontId="1" type="noConversion"/>
  </si>
  <si>
    <t>沙发</t>
    <phoneticPr fontId="1" type="noConversion"/>
  </si>
  <si>
    <t>实木
主卧：2x2 1.8x2 两个床头柜
儿童：高低，带书架，不要漆面
次卧：1.8x2放不下就1.5x2 一个床头柜</t>
    <phoneticPr fontId="1" type="noConversion"/>
  </si>
  <si>
    <t>实图-林氏木业 5680
沙发：浅色系，横四座，皮面</t>
    <phoneticPr fontId="1" type="noConversion"/>
  </si>
  <si>
    <t>https://item.taobao.com/item.htm?spm=a230r.1.14.77.51247356irTfta&amp;id=627548631495&amp;ns=1&amp;abbucket=1#detail</t>
    <phoneticPr fontId="1" type="noConversion"/>
  </si>
  <si>
    <t>买入</t>
    <phoneticPr fontId="1" type="noConversion"/>
  </si>
  <si>
    <t>买入份额</t>
    <phoneticPr fontId="1" type="noConversion"/>
  </si>
  <si>
    <t>卖出份额</t>
    <phoneticPr fontId="1" type="noConversion"/>
  </si>
  <si>
    <t>卖出</t>
    <phoneticPr fontId="1" type="noConversion"/>
  </si>
  <si>
    <t>剩余份额</t>
    <phoneticPr fontId="1" type="noConversion"/>
  </si>
  <si>
    <t>总计</t>
  </si>
  <si>
    <t>中欧价值智选回报混合C</t>
    <phoneticPr fontId="1" type="noConversion"/>
  </si>
  <si>
    <t>创金 30天0</t>
    <phoneticPr fontId="1" type="noConversion"/>
  </si>
  <si>
    <t>总计</t>
    <phoneticPr fontId="1" type="noConversion"/>
  </si>
  <si>
    <t>总计</t>
    <phoneticPr fontId="1" type="noConversion"/>
  </si>
  <si>
    <t>军工 30天0.5%</t>
    <phoneticPr fontId="1" type="noConversion"/>
  </si>
  <si>
    <t>海富 30天0.5%</t>
    <phoneticPr fontId="1" type="noConversion"/>
  </si>
  <si>
    <t>国联半导体C 7天0</t>
    <phoneticPr fontId="1" type="noConversion"/>
  </si>
  <si>
    <t>2021.12.9</t>
    <phoneticPr fontId="1" type="noConversion"/>
  </si>
  <si>
    <t>代码</t>
    <phoneticPr fontId="1" type="noConversion"/>
  </si>
  <si>
    <t>名称</t>
    <phoneticPr fontId="1" type="noConversion"/>
  </si>
  <si>
    <t>001557</t>
    <phoneticPr fontId="1" type="noConversion"/>
  </si>
  <si>
    <t>天弘中证500指数增强C</t>
    <phoneticPr fontId="1" type="noConversion"/>
  </si>
  <si>
    <t>013275</t>
    <phoneticPr fontId="1" type="noConversion"/>
  </si>
  <si>
    <t>富国中证煤炭指数C</t>
    <phoneticPr fontId="1" type="noConversion"/>
  </si>
  <si>
    <t>009300</t>
    <phoneticPr fontId="1" type="noConversion"/>
  </si>
  <si>
    <t>西部利得中证500指数增强LOFC</t>
    <phoneticPr fontId="1" type="noConversion"/>
  </si>
  <si>
    <t>海富通内需热点混合</t>
    <phoneticPr fontId="1" type="noConversion"/>
  </si>
  <si>
    <t>519056</t>
    <phoneticPr fontId="1" type="noConversion"/>
  </si>
  <si>
    <t>004235</t>
    <phoneticPr fontId="1" type="noConversion"/>
  </si>
  <si>
    <t>中欧价值智选回报混合C</t>
    <phoneticPr fontId="1" type="noConversion"/>
  </si>
  <si>
    <t>013619</t>
    <phoneticPr fontId="1" type="noConversion"/>
  </si>
  <si>
    <t>华安动态灵活配置混合C</t>
    <phoneticPr fontId="1" type="noConversion"/>
  </si>
  <si>
    <t>001475</t>
    <phoneticPr fontId="1" type="noConversion"/>
  </si>
  <si>
    <t>易方达国防军工混合</t>
    <phoneticPr fontId="1" type="noConversion"/>
  </si>
  <si>
    <t>013188</t>
    <phoneticPr fontId="1" type="noConversion"/>
  </si>
  <si>
    <t>华夏能源革新股票C</t>
    <phoneticPr fontId="1" type="noConversion"/>
  </si>
  <si>
    <t>011513</t>
    <phoneticPr fontId="1" type="noConversion"/>
  </si>
  <si>
    <t>天弘中证新能源汽车指数C</t>
    <phoneticPr fontId="1" type="noConversion"/>
  </si>
  <si>
    <t>132605</t>
    <phoneticPr fontId="1" type="noConversion"/>
  </si>
  <si>
    <t>景顺长城鼎益混合LOF</t>
    <phoneticPr fontId="1" type="noConversion"/>
  </si>
  <si>
    <t>001053</t>
    <phoneticPr fontId="1" type="noConversion"/>
  </si>
  <si>
    <t>南方创新经济灵活配置混合</t>
    <phoneticPr fontId="1" type="noConversion"/>
  </si>
  <si>
    <t>100060</t>
    <phoneticPr fontId="1" type="noConversion"/>
  </si>
  <si>
    <t>富国高新技术产业混合</t>
    <phoneticPr fontId="1" type="noConversion"/>
  </si>
  <si>
    <t>005969</t>
    <phoneticPr fontId="1" type="noConversion"/>
  </si>
  <si>
    <t>创金合信工业周期精选股票C</t>
    <phoneticPr fontId="1" type="noConversion"/>
  </si>
  <si>
    <t>000780</t>
    <phoneticPr fontId="1" type="noConversion"/>
  </si>
  <si>
    <t>鹏华医疗保健股票</t>
    <phoneticPr fontId="1" type="noConversion"/>
  </si>
  <si>
    <t>007350</t>
    <phoneticPr fontId="1" type="noConversion"/>
  </si>
  <si>
    <t>华夏科技创新混合C</t>
    <phoneticPr fontId="1" type="noConversion"/>
  </si>
  <si>
    <t>007301</t>
    <phoneticPr fontId="1" type="noConversion"/>
  </si>
  <si>
    <t>国联安中证全指半导体产品与设备ETF联接C</t>
    <phoneticPr fontId="1" type="noConversion"/>
  </si>
  <si>
    <t>011103</t>
    <phoneticPr fontId="1" type="noConversion"/>
  </si>
  <si>
    <t>天弘中证光伏产业指数C</t>
    <phoneticPr fontId="1" type="noConversion"/>
  </si>
  <si>
    <t>003494</t>
    <phoneticPr fontId="1" type="noConversion"/>
  </si>
  <si>
    <t>富国天惠成长混合LOFC</t>
    <phoneticPr fontId="1" type="noConversion"/>
  </si>
  <si>
    <t>005491</t>
    <phoneticPr fontId="1" type="noConversion"/>
  </si>
  <si>
    <t>兴全合宜混合C</t>
    <phoneticPr fontId="1" type="noConversion"/>
  </si>
  <si>
    <t>007690</t>
    <phoneticPr fontId="1" type="noConversion"/>
  </si>
  <si>
    <t>国投瑞银新能源混合C</t>
    <phoneticPr fontId="1" type="noConversion"/>
  </si>
  <si>
    <t>012149</t>
    <phoneticPr fontId="1" type="noConversion"/>
  </si>
  <si>
    <t>国投瑞银产业趋势混合C</t>
    <phoneticPr fontId="1" type="noConversion"/>
  </si>
  <si>
    <t>005827</t>
    <phoneticPr fontId="1" type="noConversion"/>
  </si>
  <si>
    <t>易方达蓝筹精选混合</t>
    <phoneticPr fontId="1" type="noConversion"/>
  </si>
  <si>
    <t>010334</t>
    <phoneticPr fontId="1" type="noConversion"/>
  </si>
  <si>
    <t>华夏核心资产混合C</t>
    <phoneticPr fontId="1" type="noConversion"/>
  </si>
  <si>
    <t>005267</t>
    <phoneticPr fontId="1" type="noConversion"/>
  </si>
  <si>
    <t>嘉实价值精选股票</t>
    <phoneticPr fontId="1" type="noConversion"/>
  </si>
  <si>
    <t>000812</t>
    <phoneticPr fontId="1" type="noConversion"/>
  </si>
  <si>
    <t>富国收益增强债券C</t>
    <phoneticPr fontId="1" type="noConversion"/>
  </si>
  <si>
    <t>008190</t>
    <phoneticPr fontId="1" type="noConversion"/>
  </si>
  <si>
    <t>国泰中证钢铁ETF联接C</t>
    <phoneticPr fontId="1" type="noConversion"/>
  </si>
  <si>
    <t>定投</t>
    <phoneticPr fontId="1" type="noConversion"/>
  </si>
  <si>
    <t>12.20</t>
    <phoneticPr fontId="1" type="noConversion"/>
  </si>
  <si>
    <t>总买入</t>
    <phoneticPr fontId="1" type="noConversion"/>
  </si>
  <si>
    <t>单位+税</t>
    <phoneticPr fontId="1" type="noConversion"/>
  </si>
  <si>
    <t>中信建投</t>
    <phoneticPr fontId="1" type="noConversion"/>
  </si>
  <si>
    <t>时间</t>
    <phoneticPr fontId="1" type="noConversion"/>
  </si>
  <si>
    <t>股数</t>
    <phoneticPr fontId="1" type="noConversion"/>
  </si>
  <si>
    <t>单价</t>
    <phoneticPr fontId="1" type="noConversion"/>
  </si>
  <si>
    <t>总价</t>
    <phoneticPr fontId="1" type="noConversion"/>
  </si>
  <si>
    <t>12.30</t>
    <phoneticPr fontId="1" type="noConversion"/>
  </si>
  <si>
    <t>1.05</t>
    <phoneticPr fontId="1" type="noConversion"/>
  </si>
  <si>
    <t>1.6</t>
    <phoneticPr fontId="1" type="noConversion"/>
  </si>
  <si>
    <t>1.13</t>
    <phoneticPr fontId="1" type="noConversion"/>
  </si>
  <si>
    <t>1.5</t>
    <phoneticPr fontId="1" type="noConversion"/>
  </si>
  <si>
    <t>1.13</t>
    <phoneticPr fontId="1" type="noConversion"/>
  </si>
  <si>
    <t>时间</t>
  </si>
  <si>
    <t>时间</t>
    <phoneticPr fontId="1" type="noConversion"/>
  </si>
  <si>
    <t>app</t>
  </si>
  <si>
    <t>app</t>
    <phoneticPr fontId="1" type="noConversion"/>
  </si>
  <si>
    <t>名称</t>
  </si>
  <si>
    <t>名称</t>
    <phoneticPr fontId="1" type="noConversion"/>
  </si>
  <si>
    <t>中信</t>
  </si>
  <si>
    <t>中信</t>
    <phoneticPr fontId="1" type="noConversion"/>
  </si>
  <si>
    <t>中信</t>
    <phoneticPr fontId="1" type="noConversion"/>
  </si>
  <si>
    <t>微信</t>
  </si>
  <si>
    <t>微信</t>
    <phoneticPr fontId="1" type="noConversion"/>
  </si>
  <si>
    <t>禹州</t>
  </si>
  <si>
    <t>禹州</t>
    <phoneticPr fontId="1" type="noConversion"/>
  </si>
  <si>
    <t>禹州</t>
    <phoneticPr fontId="1" type="noConversion"/>
  </si>
  <si>
    <t>上蔡</t>
  </si>
  <si>
    <t>上蔡</t>
    <phoneticPr fontId="1" type="noConversion"/>
  </si>
  <si>
    <t>3.10</t>
  </si>
  <si>
    <t>3.10</t>
    <phoneticPr fontId="1" type="noConversion"/>
  </si>
  <si>
    <t>6.26</t>
  </si>
  <si>
    <t>6.26</t>
    <phoneticPr fontId="1" type="noConversion"/>
  </si>
  <si>
    <t>2.20</t>
  </si>
  <si>
    <t>2.20</t>
    <phoneticPr fontId="1" type="noConversion"/>
  </si>
  <si>
    <t>度小满</t>
  </si>
  <si>
    <t>2.22</t>
  </si>
  <si>
    <t>2.22</t>
    <phoneticPr fontId="1" type="noConversion"/>
  </si>
  <si>
    <t>金城</t>
  </si>
  <si>
    <t>金城</t>
    <phoneticPr fontId="1" type="noConversion"/>
  </si>
  <si>
    <t>5.22</t>
  </si>
  <si>
    <t>5.22</t>
    <phoneticPr fontId="1" type="noConversion"/>
  </si>
  <si>
    <t>度小满</t>
    <phoneticPr fontId="1" type="noConversion"/>
  </si>
  <si>
    <t>拓城</t>
  </si>
  <si>
    <t>拓城</t>
    <phoneticPr fontId="1" type="noConversion"/>
  </si>
  <si>
    <t>金额</t>
  </si>
  <si>
    <t>2.09</t>
  </si>
  <si>
    <t>2.09</t>
    <phoneticPr fontId="1" type="noConversion"/>
  </si>
  <si>
    <t>支付宝</t>
  </si>
  <si>
    <t>支付宝</t>
    <phoneticPr fontId="1" type="noConversion"/>
  </si>
  <si>
    <t>交银</t>
  </si>
  <si>
    <t>交银</t>
    <phoneticPr fontId="1" type="noConversion"/>
  </si>
  <si>
    <t>3.09</t>
  </si>
  <si>
    <t>3.09</t>
    <phoneticPr fontId="1" type="noConversion"/>
  </si>
  <si>
    <t>招商债券</t>
  </si>
  <si>
    <t>招商债券</t>
    <phoneticPr fontId="1" type="noConversion"/>
  </si>
  <si>
    <t>2.15</t>
    <phoneticPr fontId="1" type="noConversion"/>
  </si>
  <si>
    <t>2.19</t>
    <phoneticPr fontId="1" type="noConversion"/>
  </si>
  <si>
    <t>2.26</t>
    <phoneticPr fontId="1" type="noConversion"/>
  </si>
  <si>
    <t>2.28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</si>
</sst>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5">
    <numFmt numFmtId="43" formatCode="_ * #,##0.00_ ;_ * \-#,##0.00_ ;_ * &quot;-&quot;??_ ;_ @_ "/>
    <numFmt numFmtId="176" formatCode="\+General;\-General;General"/>
    <numFmt numFmtId="177" formatCode="_ * #,##0_ ;_ * \-#,##0_ ;_ * &quot;-&quot;??_ ;_ @_ "/>
    <numFmt numFmtId="178" formatCode="0_ "/>
    <numFmt numFmtId="179" formatCode="0.00_);[Red]\(0.00\)"/>
  </numFmts>
  <fonts count="9" x14ac:knownFonts="1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b/>
      <sz val="14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1"/>
      <name val="宋体"/>
      <family val="2"/>
      <charset val="134"/>
      <scheme val="minor"/>
    </font>
    <font>
      <u/>
      <sz val="11"/>
      <color theme="10"/>
      <name val="宋体"/>
      <family val="2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>
      <alignment vertical="center"/>
    </xf>
    <xf numFmtId="43" fontId="7" fillId="0" borderId="0" applyFon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</cellStyleXfs>
  <cellXfs count="102">
    <xf numFmtId="0" fontId="0" fillId="0" borderId="0" xfId="0">
      <alignment vertical="center"/>
    </xf>
    <xf numFmtId="176" fontId="0" fillId="0" borderId="1" xfId="0" applyNumberFormat="1" applyFill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176" fontId="0" fillId="0" borderId="1" xfId="0" applyNumberFormat="1" applyFill="1" applyBorder="1" applyAlignment="1">
      <alignment horizontal="center" vertical="center" wrapText="1"/>
    </xf>
    <xf numFmtId="0" fontId="0" fillId="0" borderId="0" xfId="0" applyFill="1" applyAlignment="1">
      <alignment horizontal="center" vertical="center" wrapText="1"/>
    </xf>
    <xf numFmtId="0" fontId="0" fillId="0" borderId="3" xfId="0" applyFill="1" applyBorder="1" applyAlignment="1">
      <alignment horizontal="center" vertical="center"/>
    </xf>
    <xf numFmtId="0" fontId="2" fillId="0" borderId="2" xfId="0" applyFont="1" applyFill="1" applyBorder="1" applyAlignment="1">
      <alignment vertical="center"/>
    </xf>
    <xf numFmtId="0" fontId="2" fillId="0" borderId="0" xfId="0" applyFont="1" applyFill="1" applyBorder="1" applyAlignment="1">
      <alignment vertical="center"/>
    </xf>
    <xf numFmtId="176" fontId="0" fillId="0" borderId="6" xfId="0" applyNumberFormat="1" applyFill="1" applyBorder="1" applyAlignment="1">
      <alignment horizontal="center" vertical="center" wrapText="1"/>
    </xf>
    <xf numFmtId="176" fontId="0" fillId="0" borderId="8" xfId="0" applyNumberFormat="1" applyFill="1" applyBorder="1" applyAlignment="1">
      <alignment horizontal="center" vertical="center" wrapText="1"/>
    </xf>
    <xf numFmtId="0" fontId="0" fillId="0" borderId="9" xfId="0" applyFill="1" applyBorder="1" applyAlignment="1">
      <alignment horizontal="center" vertical="center" wrapText="1"/>
    </xf>
    <xf numFmtId="176" fontId="0" fillId="0" borderId="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 wrapText="1"/>
    </xf>
    <xf numFmtId="176" fontId="0" fillId="0" borderId="15" xfId="0" applyNumberFormat="1" applyFill="1" applyBorder="1" applyAlignment="1">
      <alignment horizontal="center" vertical="center"/>
    </xf>
    <xf numFmtId="176" fontId="0" fillId="0" borderId="11" xfId="0" applyNumberFormat="1" applyFill="1" applyBorder="1" applyAlignment="1">
      <alignment horizontal="center" vertical="center" wrapText="1"/>
    </xf>
    <xf numFmtId="176" fontId="0" fillId="0" borderId="12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 wrapText="1"/>
    </xf>
    <xf numFmtId="176" fontId="0" fillId="0" borderId="13" xfId="0" applyNumberFormat="1" applyFill="1" applyBorder="1" applyAlignment="1">
      <alignment horizontal="center" vertical="center"/>
    </xf>
    <xf numFmtId="176" fontId="0" fillId="0" borderId="4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 wrapText="1"/>
    </xf>
    <xf numFmtId="176" fontId="0" fillId="0" borderId="3" xfId="0" applyNumberFormat="1" applyFill="1" applyBorder="1" applyAlignment="1">
      <alignment horizontal="center" vertical="center"/>
    </xf>
    <xf numFmtId="176" fontId="0" fillId="0" borderId="7" xfId="0" applyNumberFormat="1" applyFill="1" applyBorder="1" applyAlignment="1">
      <alignment horizontal="center" vertical="center" wrapText="1"/>
    </xf>
    <xf numFmtId="176" fontId="0" fillId="0" borderId="16" xfId="0" applyNumberFormat="1" applyFill="1" applyBorder="1" applyAlignment="1">
      <alignment horizontal="center" vertical="center" wrapText="1"/>
    </xf>
    <xf numFmtId="176" fontId="0" fillId="0" borderId="9" xfId="0" applyNumberFormat="1" applyFill="1" applyBorder="1" applyAlignment="1">
      <alignment horizontal="center" vertical="center" wrapText="1"/>
    </xf>
    <xf numFmtId="0" fontId="0" fillId="0" borderId="17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 wrapText="1"/>
    </xf>
    <xf numFmtId="0" fontId="0" fillId="0" borderId="18" xfId="0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 wrapText="1"/>
    </xf>
    <xf numFmtId="0" fontId="0" fillId="0" borderId="0" xfId="0" applyFill="1" applyBorder="1" applyAlignment="1">
      <alignment horizontal="center" vertical="center"/>
    </xf>
    <xf numFmtId="57" fontId="0" fillId="0" borderId="17" xfId="0" applyNumberFormat="1" applyFill="1" applyBorder="1" applyAlignment="1">
      <alignment horizontal="center" vertical="center" wrapText="1"/>
    </xf>
    <xf numFmtId="57" fontId="0" fillId="0" borderId="18" xfId="0" applyNumberFormat="1" applyFill="1" applyBorder="1" applyAlignment="1">
      <alignment horizontal="center" vertical="center" wrapText="1"/>
    </xf>
    <xf numFmtId="0" fontId="0" fillId="0" borderId="15" xfId="0" applyFill="1" applyBorder="1" applyAlignment="1">
      <alignment horizontal="center" vertical="center"/>
    </xf>
    <xf numFmtId="0" fontId="0" fillId="0" borderId="10" xfId="0" applyFill="1" applyBorder="1" applyAlignment="1">
      <alignment horizontal="center" vertical="center" wrapText="1"/>
    </xf>
    <xf numFmtId="0" fontId="0" fillId="0" borderId="14" xfId="0" applyFill="1" applyBorder="1" applyAlignment="1">
      <alignment horizontal="center" vertical="center"/>
    </xf>
    <xf numFmtId="0" fontId="0" fillId="0" borderId="16" xfId="0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4" fillId="0" borderId="30" xfId="0" applyFont="1" applyBorder="1" applyAlignment="1">
      <alignment horizontal="center" vertical="center"/>
    </xf>
    <xf numFmtId="0" fontId="4" fillId="0" borderId="15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176" fontId="0" fillId="0" borderId="0" xfId="0" applyNumberFormat="1" applyFill="1" applyBorder="1" applyAlignment="1">
      <alignment horizontal="center" vertical="center"/>
    </xf>
    <xf numFmtId="2" fontId="0" fillId="0" borderId="0" xfId="0" applyNumberFormat="1">
      <alignment vertical="center"/>
    </xf>
    <xf numFmtId="0" fontId="5" fillId="0" borderId="30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0" fillId="0" borderId="0" xfId="0" applyAlignment="1">
      <alignment vertical="center"/>
    </xf>
    <xf numFmtId="177" fontId="0" fillId="0" borderId="0" xfId="1" applyNumberFormat="1" applyFont="1" applyAlignment="1">
      <alignment vertical="center"/>
    </xf>
    <xf numFmtId="178" fontId="0" fillId="0" borderId="0" xfId="0" applyNumberFormat="1" applyAlignment="1">
      <alignment vertical="center"/>
    </xf>
    <xf numFmtId="0" fontId="0" fillId="0" borderId="0" xfId="0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7" fontId="0" fillId="0" borderId="1" xfId="1" applyNumberFormat="1" applyFont="1" applyBorder="1" applyAlignment="1">
      <alignment horizontal="left" vertical="center" wrapText="1"/>
    </xf>
    <xf numFmtId="178" fontId="0" fillId="0" borderId="1" xfId="0" applyNumberFormat="1" applyBorder="1" applyAlignment="1">
      <alignment horizontal="left" vertical="center" wrapText="1"/>
    </xf>
    <xf numFmtId="178" fontId="0" fillId="0" borderId="0" xfId="0" applyNumberFormat="1" applyAlignment="1">
      <alignment vertical="center" wrapText="1"/>
    </xf>
    <xf numFmtId="177" fontId="0" fillId="2" borderId="1" xfId="1" applyNumberFormat="1" applyFont="1" applyFill="1" applyBorder="1" applyAlignment="1">
      <alignment horizontal="left" vertical="center" wrapText="1"/>
    </xf>
    <xf numFmtId="0" fontId="0" fillId="0" borderId="0" xfId="0" applyAlignment="1">
      <alignment horizontal="left" vertical="top" wrapText="1"/>
    </xf>
    <xf numFmtId="0" fontId="0" fillId="0" borderId="0" xfId="0" applyAlignment="1">
      <alignment vertical="top" wrapText="1"/>
    </xf>
    <xf numFmtId="0" fontId="8" fillId="0" borderId="0" xfId="2" applyAlignment="1">
      <alignment horizontal="left" vertical="center" wrapText="1"/>
    </xf>
    <xf numFmtId="0" fontId="0" fillId="0" borderId="0" xfId="0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33" xfId="0" applyBorder="1" applyAlignment="1">
      <alignment horizontal="left" vertical="center"/>
    </xf>
    <xf numFmtId="0" fontId="0" fillId="0" borderId="34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49" fontId="0" fillId="0" borderId="2" xfId="0" applyNumberFormat="1" applyBorder="1" applyAlignment="1">
      <alignment horizontal="left" vertical="center"/>
    </xf>
    <xf numFmtId="0" fontId="0" fillId="2" borderId="28" xfId="0" applyFill="1" applyBorder="1" applyAlignment="1">
      <alignment horizontal="left" vertical="center"/>
    </xf>
    <xf numFmtId="0" fontId="0" fillId="0" borderId="28" xfId="0" applyFill="1" applyBorder="1" applyAlignment="1">
      <alignment horizontal="left" vertical="center"/>
    </xf>
    <xf numFmtId="49" fontId="0" fillId="0" borderId="28" xfId="0" applyNumberFormat="1" applyFill="1" applyBorder="1" applyAlignment="1">
      <alignment horizontal="left" vertical="center"/>
    </xf>
    <xf numFmtId="49" fontId="0" fillId="0" borderId="0" xfId="0" applyNumberFormat="1" applyAlignment="1">
      <alignment horizontal="left" vertical="center"/>
    </xf>
    <xf numFmtId="49" fontId="0" fillId="0" borderId="32" xfId="0" applyNumberFormat="1" applyBorder="1" applyAlignment="1">
      <alignment horizontal="left" vertical="center"/>
    </xf>
    <xf numFmtId="14" fontId="0" fillId="0" borderId="28" xfId="0" applyNumberFormat="1" applyBorder="1" applyAlignment="1">
      <alignment horizontal="center" vertical="center"/>
    </xf>
    <xf numFmtId="14" fontId="0" fillId="0" borderId="0" xfId="0" applyNumberFormat="1">
      <alignment vertical="center"/>
    </xf>
    <xf numFmtId="49" fontId="0" fillId="0" borderId="0" xfId="0" applyNumberFormat="1">
      <alignment vertical="center"/>
    </xf>
    <xf numFmtId="179" fontId="0" fillId="0" borderId="0" xfId="0" applyNumberFormat="1">
      <alignment vertical="center"/>
    </xf>
    <xf numFmtId="179" fontId="0" fillId="0" borderId="0" xfId="0" quotePrefix="1" applyNumberFormat="1">
      <alignment vertical="center"/>
    </xf>
    <xf numFmtId="0" fontId="0" fillId="0" borderId="25" xfId="0" applyFill="1" applyBorder="1" applyAlignment="1">
      <alignment horizontal="center" vertical="center" wrapText="1"/>
    </xf>
    <xf numFmtId="0" fontId="0" fillId="0" borderId="26" xfId="0" applyFill="1" applyBorder="1" applyAlignment="1">
      <alignment horizontal="center" vertical="center" wrapText="1"/>
    </xf>
    <xf numFmtId="0" fontId="2" fillId="0" borderId="21" xfId="0" applyFont="1" applyFill="1" applyBorder="1" applyAlignment="1">
      <alignment horizontal="left" vertical="center" wrapText="1"/>
    </xf>
    <xf numFmtId="0" fontId="3" fillId="0" borderId="23" xfId="0" applyFont="1" applyFill="1" applyBorder="1" applyAlignment="1">
      <alignment horizontal="center" vertical="center" wrapText="1"/>
    </xf>
    <xf numFmtId="0" fontId="3" fillId="0" borderId="22" xfId="0" applyFont="1" applyFill="1" applyBorder="1" applyAlignment="1">
      <alignment horizontal="center" vertical="center"/>
    </xf>
    <xf numFmtId="0" fontId="3" fillId="0" borderId="23" xfId="0" applyFont="1" applyFill="1" applyBorder="1" applyAlignment="1">
      <alignment horizontal="center" vertical="center"/>
    </xf>
    <xf numFmtId="0" fontId="3" fillId="0" borderId="24" xfId="0" applyFont="1" applyFill="1" applyBorder="1" applyAlignment="1">
      <alignment horizontal="center" vertical="center"/>
    </xf>
    <xf numFmtId="0" fontId="3" fillId="0" borderId="19" xfId="0" applyFont="1" applyFill="1" applyBorder="1" applyAlignment="1">
      <alignment horizontal="center" vertical="center" wrapText="1"/>
    </xf>
    <xf numFmtId="0" fontId="3" fillId="0" borderId="20" xfId="0" applyFont="1" applyFill="1" applyBorder="1" applyAlignment="1">
      <alignment horizontal="center" vertical="center" wrapText="1"/>
    </xf>
    <xf numFmtId="0" fontId="3" fillId="0" borderId="27" xfId="0" applyFont="1" applyFill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/>
    </xf>
    <xf numFmtId="0" fontId="4" fillId="0" borderId="31" xfId="0" applyFont="1" applyBorder="1" applyAlignment="1">
      <alignment horizontal="center" vertical="center"/>
    </xf>
    <xf numFmtId="0" fontId="4" fillId="0" borderId="5" xfId="0" applyFont="1" applyBorder="1" applyAlignment="1">
      <alignment horizontal="center" vertical="center"/>
    </xf>
    <xf numFmtId="0" fontId="4" fillId="0" borderId="29" xfId="0" applyFont="1" applyBorder="1" applyAlignment="1">
      <alignment horizontal="center" vertical="center"/>
    </xf>
    <xf numFmtId="0" fontId="4" fillId="0" borderId="6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4" fillId="0" borderId="28" xfId="0" applyFont="1" applyBorder="1" applyAlignment="1">
      <alignment horizontal="center" vertical="center"/>
    </xf>
    <xf numFmtId="178" fontId="0" fillId="0" borderId="21" xfId="0" applyNumberFormat="1" applyBorder="1" applyAlignment="1">
      <alignment horizontal="left" vertical="center" wrapText="1"/>
    </xf>
    <xf numFmtId="178" fontId="0" fillId="0" borderId="6" xfId="0" applyNumberFormat="1" applyBorder="1" applyAlignment="1">
      <alignment horizontal="left" vertical="center" wrapText="1"/>
    </xf>
    <xf numFmtId="0" fontId="0" fillId="0" borderId="21" xfId="0" applyBorder="1" applyAlignment="1">
      <alignment horizontal="left" vertical="center" wrapText="1"/>
    </xf>
    <xf numFmtId="0" fontId="0" fillId="0" borderId="29" xfId="0" applyBorder="1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178" fontId="0" fillId="0" borderId="29" xfId="0" applyNumberFormat="1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49" fontId="2" fillId="0" borderId="32" xfId="0" applyNumberFormat="1" applyFont="1" applyBorder="1" applyAlignment="1">
      <alignment horizontal="center" vertical="center"/>
    </xf>
    <xf numFmtId="49" fontId="2" fillId="0" borderId="34" xfId="0" applyNumberFormat="1" applyFont="1" applyBorder="1" applyAlignment="1">
      <alignment horizontal="center" vertical="center"/>
    </xf>
  </cellXfs>
  <cellStyles count="3">
    <cellStyle name="常规" xfId="0" builtinId="0"/>
    <cellStyle name="超链接" xfId="2" builtinId="8"/>
    <cellStyle name="千位分隔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28241</xdr:colOff>
      <xdr:row>17</xdr:row>
      <xdr:rowOff>19050</xdr:rowOff>
    </xdr:from>
    <xdr:to>
      <xdr:col>3</xdr:col>
      <xdr:colOff>4324350</xdr:colOff>
      <xdr:row>17</xdr:row>
      <xdr:rowOff>1978076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14741" y="19259550"/>
          <a:ext cx="4296109" cy="1959026"/>
        </a:xfrm>
        <a:prstGeom prst="rect">
          <a:avLst/>
        </a:prstGeom>
      </xdr:spPr>
    </xdr:pic>
    <xdr:clientData/>
  </xdr:twoCellAnchor>
  <xdr:twoCellAnchor editAs="oneCell">
    <xdr:from>
      <xdr:col>3</xdr:col>
      <xdr:colOff>37249</xdr:colOff>
      <xdr:row>7</xdr:row>
      <xdr:rowOff>38100</xdr:rowOff>
    </xdr:from>
    <xdr:to>
      <xdr:col>3</xdr:col>
      <xdr:colOff>3065711</xdr:colOff>
      <xdr:row>7</xdr:row>
      <xdr:rowOff>3018107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23749" y="4029075"/>
          <a:ext cx="3028462" cy="2980007"/>
        </a:xfrm>
        <a:prstGeom prst="rect">
          <a:avLst/>
        </a:prstGeom>
      </xdr:spPr>
    </xdr:pic>
    <xdr:clientData/>
  </xdr:twoCellAnchor>
  <xdr:twoCellAnchor editAs="oneCell">
    <xdr:from>
      <xdr:col>3</xdr:col>
      <xdr:colOff>3125730</xdr:colOff>
      <xdr:row>7</xdr:row>
      <xdr:rowOff>28575</xdr:rowOff>
    </xdr:from>
    <xdr:to>
      <xdr:col>3</xdr:col>
      <xdr:colOff>5160805</xdr:colOff>
      <xdr:row>7</xdr:row>
      <xdr:rowOff>2742009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412230" y="5600700"/>
          <a:ext cx="2035075" cy="2713434"/>
        </a:xfrm>
        <a:prstGeom prst="rect">
          <a:avLst/>
        </a:prstGeom>
      </xdr:spPr>
    </xdr:pic>
    <xdr:clientData/>
  </xdr:twoCellAnchor>
  <xdr:twoCellAnchor editAs="oneCell">
    <xdr:from>
      <xdr:col>3</xdr:col>
      <xdr:colOff>5430780</xdr:colOff>
      <xdr:row>7</xdr:row>
      <xdr:rowOff>28575</xdr:rowOff>
    </xdr:from>
    <xdr:to>
      <xdr:col>3</xdr:col>
      <xdr:colOff>7734401</xdr:colOff>
      <xdr:row>7</xdr:row>
      <xdr:rowOff>2332196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17280" y="5600700"/>
          <a:ext cx="2303621" cy="2303621"/>
        </a:xfrm>
        <a:prstGeom prst="rect">
          <a:avLst/>
        </a:prstGeom>
      </xdr:spPr>
    </xdr:pic>
    <xdr:clientData/>
  </xdr:twoCellAnchor>
  <xdr:twoCellAnchor editAs="oneCell">
    <xdr:from>
      <xdr:col>3</xdr:col>
      <xdr:colOff>1514475</xdr:colOff>
      <xdr:row>6</xdr:row>
      <xdr:rowOff>19051</xdr:rowOff>
    </xdr:from>
    <xdr:to>
      <xdr:col>3</xdr:col>
      <xdr:colOff>3438525</xdr:colOff>
      <xdr:row>6</xdr:row>
      <xdr:rowOff>2234623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00975" y="3324226"/>
          <a:ext cx="1924050" cy="2215572"/>
        </a:xfrm>
        <a:prstGeom prst="rect">
          <a:avLst/>
        </a:prstGeom>
      </xdr:spPr>
    </xdr:pic>
    <xdr:clientData/>
  </xdr:twoCellAnchor>
  <xdr:twoCellAnchor editAs="oneCell">
    <xdr:from>
      <xdr:col>3</xdr:col>
      <xdr:colOff>3514725</xdr:colOff>
      <xdr:row>6</xdr:row>
      <xdr:rowOff>19051</xdr:rowOff>
    </xdr:from>
    <xdr:to>
      <xdr:col>3</xdr:col>
      <xdr:colOff>5448300</xdr:colOff>
      <xdr:row>6</xdr:row>
      <xdr:rowOff>2224004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01225" y="3324226"/>
          <a:ext cx="1933575" cy="2204953"/>
        </a:xfrm>
        <a:prstGeom prst="rect">
          <a:avLst/>
        </a:prstGeom>
      </xdr:spPr>
    </xdr:pic>
    <xdr:clientData/>
  </xdr:twoCellAnchor>
  <xdr:twoCellAnchor editAs="oneCell">
    <xdr:from>
      <xdr:col>3</xdr:col>
      <xdr:colOff>5514975</xdr:colOff>
      <xdr:row>6</xdr:row>
      <xdr:rowOff>9525</xdr:rowOff>
    </xdr:from>
    <xdr:to>
      <xdr:col>3</xdr:col>
      <xdr:colOff>7367807</xdr:colOff>
      <xdr:row>6</xdr:row>
      <xdr:rowOff>2219325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801475" y="3314700"/>
          <a:ext cx="1852832" cy="2209800"/>
        </a:xfrm>
        <a:prstGeom prst="rect">
          <a:avLst/>
        </a:prstGeom>
      </xdr:spPr>
    </xdr:pic>
    <xdr:clientData/>
  </xdr:twoCellAnchor>
  <xdr:twoCellAnchor editAs="oneCell">
    <xdr:from>
      <xdr:col>3</xdr:col>
      <xdr:colOff>7553325</xdr:colOff>
      <xdr:row>6</xdr:row>
      <xdr:rowOff>19050</xdr:rowOff>
    </xdr:from>
    <xdr:to>
      <xdr:col>3</xdr:col>
      <xdr:colOff>9198947</xdr:colOff>
      <xdr:row>6</xdr:row>
      <xdr:rowOff>2238375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839825" y="3324225"/>
          <a:ext cx="1645622" cy="2219325"/>
        </a:xfrm>
        <a:prstGeom prst="rect">
          <a:avLst/>
        </a:prstGeom>
      </xdr:spPr>
    </xdr:pic>
    <xdr:clientData/>
  </xdr:twoCellAnchor>
  <xdr:twoCellAnchor editAs="oneCell">
    <xdr:from>
      <xdr:col>3</xdr:col>
      <xdr:colOff>5400675</xdr:colOff>
      <xdr:row>8</xdr:row>
      <xdr:rowOff>53974</xdr:rowOff>
    </xdr:from>
    <xdr:to>
      <xdr:col>3</xdr:col>
      <xdr:colOff>7924800</xdr:colOff>
      <xdr:row>9</xdr:row>
      <xdr:rowOff>495299</xdr:rowOff>
    </xdr:to>
    <xdr:pic>
      <xdr:nvPicPr>
        <xdr:cNvPr id="18" name="图片 17" descr="https://img.alicdn.com/imgextra/i1/1752048775/O1CN01qih4O82Eh06F7fzig_!!175204877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87175" y="8759824"/>
          <a:ext cx="2524125" cy="3365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s://item.taobao.com/item.htm?spm=a230r.1.14.77.51247356irTfta&amp;id=627548631495&amp;ns=1&amp;abbucket=1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63"/>
  <sheetViews>
    <sheetView zoomScale="85" zoomScaleNormal="85" workbookViewId="0">
      <selection activeCell="H9" sqref="H9"/>
    </sheetView>
  </sheetViews>
  <sheetFormatPr defaultRowHeight="13.5" x14ac:dyDescent="0.15"/>
  <cols>
    <col min="1" max="1" width="11.375" style="26" bestFit="1" customWidth="1"/>
    <col min="2" max="2" width="10" style="13" bestFit="1" customWidth="1"/>
    <col min="3" max="3" width="10" style="1" customWidth="1"/>
    <col min="4" max="4" width="10" style="1" bestFit="1" customWidth="1"/>
    <col min="5" max="6" width="10" style="1" customWidth="1"/>
    <col min="7" max="7" width="9" style="20"/>
    <col min="8" max="8" width="9" style="17"/>
    <col min="9" max="9" width="9" style="1"/>
    <col min="10" max="10" width="9" style="20"/>
    <col min="11" max="11" width="9" style="17"/>
    <col min="12" max="12" width="11" style="33" bestFit="1" customWidth="1"/>
    <col min="13" max="13" width="9" style="31"/>
    <col min="14" max="14" width="11" style="5" bestFit="1" customWidth="1"/>
    <col min="15" max="15" width="9" style="26"/>
    <col min="16" max="16" width="9" style="2"/>
    <col min="17" max="17" width="38.75" style="28" bestFit="1" customWidth="1"/>
    <col min="18" max="32" width="9" style="28"/>
    <col min="33" max="16384" width="9" style="2"/>
  </cols>
  <sheetData>
    <row r="1" spans="1:32" s="6" customFormat="1" ht="50.25" customHeight="1" thickBot="1" x14ac:dyDescent="0.2">
      <c r="A1" s="77" t="s">
        <v>6</v>
      </c>
      <c r="B1" s="77"/>
      <c r="C1" s="77"/>
      <c r="D1" s="77"/>
      <c r="E1" s="77"/>
      <c r="F1" s="77"/>
      <c r="G1" s="77"/>
      <c r="H1" s="77"/>
      <c r="I1" s="77"/>
      <c r="J1" s="77"/>
      <c r="K1" s="77"/>
      <c r="L1" s="77"/>
      <c r="M1" s="77"/>
      <c r="N1" s="77"/>
      <c r="O1" s="7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B1" s="7"/>
      <c r="AC1" s="7"/>
      <c r="AD1" s="7"/>
      <c r="AE1" s="7"/>
      <c r="AF1" s="7"/>
    </row>
    <row r="2" spans="1:32" s="7" customFormat="1" ht="27.75" customHeight="1" x14ac:dyDescent="0.15">
      <c r="A2" s="75" t="s">
        <v>0</v>
      </c>
      <c r="B2" s="78" t="s">
        <v>10</v>
      </c>
      <c r="C2" s="78"/>
      <c r="D2" s="78"/>
      <c r="E2" s="78"/>
      <c r="F2" s="78"/>
      <c r="G2" s="78"/>
      <c r="H2" s="79" t="s">
        <v>11</v>
      </c>
      <c r="I2" s="80"/>
      <c r="J2" s="81"/>
      <c r="K2" s="82" t="s">
        <v>21</v>
      </c>
      <c r="L2" s="83"/>
      <c r="M2" s="84" t="s">
        <v>20</v>
      </c>
      <c r="N2" s="83"/>
      <c r="O2" s="75" t="s">
        <v>12</v>
      </c>
      <c r="Q2" s="27" t="s">
        <v>17</v>
      </c>
    </row>
    <row r="3" spans="1:32" s="4" customFormat="1" ht="29.25" customHeight="1" thickBot="1" x14ac:dyDescent="0.2">
      <c r="A3" s="76"/>
      <c r="B3" s="22" t="s">
        <v>5</v>
      </c>
      <c r="C3" s="9" t="s">
        <v>18</v>
      </c>
      <c r="D3" s="9" t="s">
        <v>4</v>
      </c>
      <c r="E3" s="9" t="s">
        <v>19</v>
      </c>
      <c r="F3" s="9" t="s">
        <v>24</v>
      </c>
      <c r="G3" s="23" t="s">
        <v>1</v>
      </c>
      <c r="H3" s="21" t="s">
        <v>9</v>
      </c>
      <c r="I3" s="9" t="s">
        <v>2</v>
      </c>
      <c r="J3" s="23" t="s">
        <v>3</v>
      </c>
      <c r="K3" s="21" t="s">
        <v>22</v>
      </c>
      <c r="L3" s="32" t="s">
        <v>23</v>
      </c>
      <c r="M3" s="34" t="s">
        <v>8</v>
      </c>
      <c r="N3" s="10" t="s">
        <v>7</v>
      </c>
      <c r="O3" s="76"/>
      <c r="Q3" s="27" t="s">
        <v>15</v>
      </c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/>
      <c r="AE3" s="27"/>
      <c r="AF3" s="27"/>
    </row>
    <row r="4" spans="1:32" x14ac:dyDescent="0.15">
      <c r="A4" s="29">
        <v>44743</v>
      </c>
      <c r="B4" s="11">
        <f>6400*6+8000*6</f>
        <v>86400</v>
      </c>
      <c r="C4" s="8">
        <v>24000</v>
      </c>
      <c r="D4" s="8">
        <v>0</v>
      </c>
      <c r="E4" s="8">
        <v>0</v>
      </c>
      <c r="F4" s="8"/>
      <c r="G4" s="18">
        <v>0</v>
      </c>
      <c r="H4" s="14">
        <v>-45000</v>
      </c>
      <c r="I4" s="8">
        <f>-1200*12</f>
        <v>-14400</v>
      </c>
      <c r="J4" s="18">
        <f>-2000*12</f>
        <v>-24000</v>
      </c>
      <c r="K4" s="14">
        <f>C4+E4</f>
        <v>24000</v>
      </c>
      <c r="L4" s="15">
        <f>SUM(B4,D4,F4,G4,H4,I4,J4)</f>
        <v>3000</v>
      </c>
      <c r="M4" s="11">
        <f>L4</f>
        <v>3000</v>
      </c>
      <c r="N4" s="18">
        <f>SUM(B4:J4)</f>
        <v>27000</v>
      </c>
      <c r="O4" s="24" t="s">
        <v>13</v>
      </c>
      <c r="Q4" s="27" t="s">
        <v>25</v>
      </c>
    </row>
    <row r="5" spans="1:32" x14ac:dyDescent="0.15">
      <c r="A5" s="30">
        <v>44775</v>
      </c>
      <c r="B5" s="12">
        <v>10000</v>
      </c>
      <c r="C5" s="3">
        <v>3200</v>
      </c>
      <c r="D5" s="3">
        <v>6000</v>
      </c>
      <c r="E5" s="3">
        <v>1870</v>
      </c>
      <c r="F5" s="3"/>
      <c r="G5" s="19">
        <v>-10000</v>
      </c>
      <c r="H5" s="16"/>
      <c r="I5" s="3">
        <v>-2000</v>
      </c>
      <c r="J5" s="19">
        <v>-5000</v>
      </c>
      <c r="K5" s="14">
        <f t="shared" ref="K5:K63" si="0">C5+E5</f>
        <v>5070</v>
      </c>
      <c r="L5" s="15">
        <f t="shared" ref="L5:L63" si="1">SUM(B5,D5,F5,G5,H5,I5,J5)</f>
        <v>-1000</v>
      </c>
      <c r="M5" s="12">
        <f>M4+L5</f>
        <v>2000</v>
      </c>
      <c r="N5" s="19">
        <f>SUM(B5:J5)+N4</f>
        <v>31070</v>
      </c>
      <c r="O5" s="25"/>
      <c r="Q5" s="27" t="s">
        <v>16</v>
      </c>
    </row>
    <row r="6" spans="1:32" x14ac:dyDescent="0.15">
      <c r="A6" s="30">
        <f>DATE(YEAR(A$4),MONTH(A$4)+ROW(A3),0)</f>
        <v>44834</v>
      </c>
      <c r="B6" s="12">
        <v>10000</v>
      </c>
      <c r="C6" s="3">
        <v>3200</v>
      </c>
      <c r="D6" s="3">
        <v>6000</v>
      </c>
      <c r="E6" s="3">
        <v>1870</v>
      </c>
      <c r="F6" s="3"/>
      <c r="G6" s="19">
        <v>-10000</v>
      </c>
      <c r="H6" s="16"/>
      <c r="I6" s="3">
        <v>-2000</v>
      </c>
      <c r="J6" s="19">
        <v>-5000</v>
      </c>
      <c r="K6" s="14">
        <f t="shared" si="0"/>
        <v>5070</v>
      </c>
      <c r="L6" s="15">
        <f t="shared" si="1"/>
        <v>-1000</v>
      </c>
      <c r="M6" s="12">
        <f t="shared" ref="M6:M30" si="2">M5+L6</f>
        <v>1000</v>
      </c>
      <c r="N6" s="19">
        <f t="shared" ref="N6:N25" si="3">SUM(B6:J6)+N5</f>
        <v>35140</v>
      </c>
      <c r="O6" s="25"/>
      <c r="Q6" s="27"/>
    </row>
    <row r="7" spans="1:32" x14ac:dyDescent="0.15">
      <c r="A7" s="30">
        <f>DATE(YEAR(A$4),MONTH(A$4)+ROW(A4),0)</f>
        <v>44865</v>
      </c>
      <c r="B7" s="12">
        <v>10000</v>
      </c>
      <c r="C7" s="3">
        <v>3200</v>
      </c>
      <c r="D7" s="3">
        <v>6000</v>
      </c>
      <c r="E7" s="3">
        <v>1870</v>
      </c>
      <c r="F7" s="3"/>
      <c r="G7" s="19">
        <v>-10000</v>
      </c>
      <c r="H7" s="16"/>
      <c r="I7" s="3">
        <v>-2000</v>
      </c>
      <c r="J7" s="19">
        <v>-5000</v>
      </c>
      <c r="K7" s="14">
        <f t="shared" si="0"/>
        <v>5070</v>
      </c>
      <c r="L7" s="15">
        <f t="shared" si="1"/>
        <v>-1000</v>
      </c>
      <c r="M7" s="12">
        <f t="shared" si="2"/>
        <v>0</v>
      </c>
      <c r="N7" s="19">
        <f t="shared" si="3"/>
        <v>39210</v>
      </c>
      <c r="O7" s="25"/>
      <c r="Q7" s="43" t="s">
        <v>76</v>
      </c>
    </row>
    <row r="8" spans="1:32" x14ac:dyDescent="0.15">
      <c r="A8" s="30">
        <f>DATE(YEAR(A$4),MONTH(A$4)+ROW(A5),0)</f>
        <v>44895</v>
      </c>
      <c r="B8" s="12">
        <v>10000</v>
      </c>
      <c r="C8" s="3">
        <v>3200</v>
      </c>
      <c r="D8" s="3">
        <v>6000</v>
      </c>
      <c r="E8" s="3">
        <v>1870</v>
      </c>
      <c r="F8" s="3"/>
      <c r="G8" s="19">
        <v>-10000</v>
      </c>
      <c r="H8" s="16"/>
      <c r="I8" s="3">
        <v>-2000</v>
      </c>
      <c r="J8" s="19">
        <v>-5000</v>
      </c>
      <c r="K8" s="14">
        <f t="shared" si="0"/>
        <v>5070</v>
      </c>
      <c r="L8" s="15">
        <f t="shared" si="1"/>
        <v>-1000</v>
      </c>
      <c r="M8" s="12">
        <f t="shared" si="2"/>
        <v>-1000</v>
      </c>
      <c r="N8" s="19">
        <f t="shared" si="3"/>
        <v>43280</v>
      </c>
      <c r="O8" s="25"/>
    </row>
    <row r="9" spans="1:32" x14ac:dyDescent="0.15">
      <c r="A9" s="30">
        <f>DATE(YEAR(A$4),MONTH(A$4)+ROW(A6),0)</f>
        <v>44926</v>
      </c>
      <c r="B9" s="12">
        <v>10000</v>
      </c>
      <c r="C9" s="3">
        <v>3200</v>
      </c>
      <c r="D9" s="3">
        <v>6000</v>
      </c>
      <c r="E9" s="3">
        <v>1870</v>
      </c>
      <c r="F9" s="3"/>
      <c r="G9" s="19">
        <v>-10000</v>
      </c>
      <c r="H9" s="16">
        <v>-150000</v>
      </c>
      <c r="I9" s="3">
        <v>-2000</v>
      </c>
      <c r="J9" s="19">
        <v>-5000</v>
      </c>
      <c r="K9" s="14">
        <f t="shared" si="0"/>
        <v>5070</v>
      </c>
      <c r="L9" s="15">
        <f t="shared" si="1"/>
        <v>-151000</v>
      </c>
      <c r="M9" s="12">
        <f t="shared" si="2"/>
        <v>-152000</v>
      </c>
      <c r="N9" s="19">
        <f t="shared" si="3"/>
        <v>-102650</v>
      </c>
      <c r="O9" s="25" t="s">
        <v>14</v>
      </c>
    </row>
    <row r="10" spans="1:32" x14ac:dyDescent="0.15">
      <c r="A10" s="30">
        <f t="shared" ref="A10:A61" si="4">DATE(YEAR(A$4),MONTH(A$4)+ROW(A7),0)</f>
        <v>44957</v>
      </c>
      <c r="B10" s="12">
        <v>10000</v>
      </c>
      <c r="C10" s="3">
        <v>3200</v>
      </c>
      <c r="D10" s="3">
        <v>6000</v>
      </c>
      <c r="E10" s="3">
        <v>1870</v>
      </c>
      <c r="F10" s="3"/>
      <c r="G10" s="19">
        <v>-10000</v>
      </c>
      <c r="H10" s="16"/>
      <c r="I10" s="3">
        <v>-2000</v>
      </c>
      <c r="J10" s="19">
        <v>-5000</v>
      </c>
      <c r="K10" s="14">
        <f t="shared" si="0"/>
        <v>5070</v>
      </c>
      <c r="L10" s="15">
        <f t="shared" si="1"/>
        <v>-1000</v>
      </c>
      <c r="M10" s="12">
        <f t="shared" si="2"/>
        <v>-153000</v>
      </c>
      <c r="N10" s="19">
        <f t="shared" si="3"/>
        <v>-98580</v>
      </c>
      <c r="O10" s="25"/>
    </row>
    <row r="11" spans="1:32" x14ac:dyDescent="0.15">
      <c r="A11" s="30">
        <f t="shared" si="4"/>
        <v>44985</v>
      </c>
      <c r="B11" s="12">
        <v>10000</v>
      </c>
      <c r="C11" s="3">
        <v>3200</v>
      </c>
      <c r="D11" s="3">
        <v>12000</v>
      </c>
      <c r="E11" s="3">
        <v>3900</v>
      </c>
      <c r="F11" s="3">
        <v>20000</v>
      </c>
      <c r="G11" s="19">
        <v>-10000</v>
      </c>
      <c r="H11" s="16"/>
      <c r="I11" s="3">
        <v>-2000</v>
      </c>
      <c r="J11" s="19">
        <v>-5000</v>
      </c>
      <c r="K11" s="14">
        <f t="shared" si="0"/>
        <v>7100</v>
      </c>
      <c r="L11" s="15">
        <f t="shared" si="1"/>
        <v>25000</v>
      </c>
      <c r="M11" s="12">
        <f t="shared" si="2"/>
        <v>-128000</v>
      </c>
      <c r="N11" s="19">
        <f t="shared" si="3"/>
        <v>-66480</v>
      </c>
      <c r="O11" s="25"/>
    </row>
    <row r="12" spans="1:32" x14ac:dyDescent="0.15">
      <c r="A12" s="30">
        <f t="shared" si="4"/>
        <v>45016</v>
      </c>
      <c r="B12" s="12">
        <v>10000</v>
      </c>
      <c r="C12" s="3">
        <v>3200</v>
      </c>
      <c r="D12" s="3">
        <v>12000</v>
      </c>
      <c r="E12" s="3">
        <v>3900</v>
      </c>
      <c r="F12" s="3"/>
      <c r="G12" s="19">
        <v>-10000</v>
      </c>
      <c r="H12" s="16"/>
      <c r="I12" s="3">
        <v>0</v>
      </c>
      <c r="J12" s="19">
        <v>-5000</v>
      </c>
      <c r="K12" s="14">
        <f t="shared" si="0"/>
        <v>7100</v>
      </c>
      <c r="L12" s="15">
        <f t="shared" si="1"/>
        <v>7000</v>
      </c>
      <c r="M12" s="12">
        <f t="shared" si="2"/>
        <v>-121000</v>
      </c>
      <c r="N12" s="19">
        <f t="shared" si="3"/>
        <v>-52380</v>
      </c>
      <c r="O12" s="25"/>
    </row>
    <row r="13" spans="1:32" x14ac:dyDescent="0.15">
      <c r="A13" s="30">
        <f t="shared" si="4"/>
        <v>45046</v>
      </c>
      <c r="B13" s="12">
        <v>10000</v>
      </c>
      <c r="C13" s="3">
        <v>3200</v>
      </c>
      <c r="D13" s="3">
        <v>12000</v>
      </c>
      <c r="E13" s="3">
        <v>3900</v>
      </c>
      <c r="F13" s="3"/>
      <c r="G13" s="19">
        <v>-10000</v>
      </c>
      <c r="H13" s="16"/>
      <c r="I13" s="3">
        <v>0</v>
      </c>
      <c r="J13" s="19">
        <v>-5000</v>
      </c>
      <c r="K13" s="14">
        <f t="shared" si="0"/>
        <v>7100</v>
      </c>
      <c r="L13" s="15">
        <f t="shared" si="1"/>
        <v>7000</v>
      </c>
      <c r="M13" s="12">
        <f t="shared" si="2"/>
        <v>-114000</v>
      </c>
      <c r="N13" s="19">
        <f t="shared" si="3"/>
        <v>-38280</v>
      </c>
      <c r="O13" s="25"/>
    </row>
    <row r="14" spans="1:32" x14ac:dyDescent="0.15">
      <c r="A14" s="30">
        <f t="shared" si="4"/>
        <v>45077</v>
      </c>
      <c r="B14" s="12">
        <v>10000</v>
      </c>
      <c r="C14" s="3">
        <v>3200</v>
      </c>
      <c r="D14" s="3">
        <v>12000</v>
      </c>
      <c r="E14" s="3">
        <v>3900</v>
      </c>
      <c r="F14" s="3"/>
      <c r="G14" s="19">
        <v>-10000</v>
      </c>
      <c r="H14" s="16"/>
      <c r="I14" s="3">
        <v>0</v>
      </c>
      <c r="J14" s="19">
        <v>-5000</v>
      </c>
      <c r="K14" s="14">
        <f t="shared" si="0"/>
        <v>7100</v>
      </c>
      <c r="L14" s="15">
        <f t="shared" si="1"/>
        <v>7000</v>
      </c>
      <c r="M14" s="12">
        <f t="shared" si="2"/>
        <v>-107000</v>
      </c>
      <c r="N14" s="19">
        <f t="shared" si="3"/>
        <v>-24180</v>
      </c>
      <c r="O14" s="25"/>
    </row>
    <row r="15" spans="1:32" x14ac:dyDescent="0.15">
      <c r="A15" s="30">
        <f t="shared" si="4"/>
        <v>45107</v>
      </c>
      <c r="B15" s="12">
        <v>10000</v>
      </c>
      <c r="C15" s="3">
        <v>3200</v>
      </c>
      <c r="D15" s="3">
        <v>12000</v>
      </c>
      <c r="E15" s="3">
        <v>3900</v>
      </c>
      <c r="F15" s="3"/>
      <c r="G15" s="19">
        <v>-10000</v>
      </c>
      <c r="H15" s="16">
        <v>-5000</v>
      </c>
      <c r="I15" s="3">
        <v>0</v>
      </c>
      <c r="J15" s="19">
        <v>-5000</v>
      </c>
      <c r="K15" s="14">
        <f t="shared" si="0"/>
        <v>7100</v>
      </c>
      <c r="L15" s="15">
        <f t="shared" si="1"/>
        <v>2000</v>
      </c>
      <c r="M15" s="12">
        <f t="shared" si="2"/>
        <v>-105000</v>
      </c>
      <c r="N15" s="19">
        <f t="shared" si="3"/>
        <v>-15080</v>
      </c>
      <c r="O15" s="25"/>
    </row>
    <row r="16" spans="1:32" x14ac:dyDescent="0.15">
      <c r="A16" s="30">
        <f t="shared" si="4"/>
        <v>45138</v>
      </c>
      <c r="B16" s="12">
        <v>10000</v>
      </c>
      <c r="C16" s="3">
        <v>3200</v>
      </c>
      <c r="D16" s="3">
        <v>12000</v>
      </c>
      <c r="E16" s="3">
        <v>3900</v>
      </c>
      <c r="F16" s="3"/>
      <c r="G16" s="19">
        <v>-10000</v>
      </c>
      <c r="H16" s="16"/>
      <c r="I16" s="3">
        <v>0</v>
      </c>
      <c r="J16" s="19">
        <v>-5000</v>
      </c>
      <c r="K16" s="14">
        <f t="shared" si="0"/>
        <v>7100</v>
      </c>
      <c r="L16" s="15">
        <f t="shared" si="1"/>
        <v>7000</v>
      </c>
      <c r="M16" s="12">
        <f t="shared" si="2"/>
        <v>-98000</v>
      </c>
      <c r="N16" s="19">
        <f t="shared" si="3"/>
        <v>-980</v>
      </c>
      <c r="O16" s="25"/>
    </row>
    <row r="17" spans="1:15" x14ac:dyDescent="0.15">
      <c r="A17" s="30">
        <f t="shared" si="4"/>
        <v>45169</v>
      </c>
      <c r="B17" s="12">
        <v>10000</v>
      </c>
      <c r="C17" s="3">
        <v>3200</v>
      </c>
      <c r="D17" s="3">
        <v>12000</v>
      </c>
      <c r="E17" s="3">
        <v>3900</v>
      </c>
      <c r="F17" s="3"/>
      <c r="G17" s="19">
        <v>-10000</v>
      </c>
      <c r="H17" s="16"/>
      <c r="I17" s="3">
        <v>0</v>
      </c>
      <c r="J17" s="19">
        <v>-5000</v>
      </c>
      <c r="K17" s="14">
        <f t="shared" si="0"/>
        <v>7100</v>
      </c>
      <c r="L17" s="15">
        <f t="shared" si="1"/>
        <v>7000</v>
      </c>
      <c r="M17" s="12">
        <f t="shared" si="2"/>
        <v>-91000</v>
      </c>
      <c r="N17" s="19">
        <f t="shared" si="3"/>
        <v>13120</v>
      </c>
      <c r="O17" s="25"/>
    </row>
    <row r="18" spans="1:15" x14ac:dyDescent="0.15">
      <c r="A18" s="30">
        <f t="shared" si="4"/>
        <v>45199</v>
      </c>
      <c r="B18" s="12">
        <v>10000</v>
      </c>
      <c r="C18" s="3">
        <v>3200</v>
      </c>
      <c r="D18" s="3">
        <v>12000</v>
      </c>
      <c r="E18" s="3">
        <v>3900</v>
      </c>
      <c r="F18" s="3"/>
      <c r="G18" s="19">
        <v>-10000</v>
      </c>
      <c r="H18" s="16"/>
      <c r="I18" s="3">
        <v>0</v>
      </c>
      <c r="J18" s="19">
        <v>-5000</v>
      </c>
      <c r="K18" s="14">
        <f t="shared" si="0"/>
        <v>7100</v>
      </c>
      <c r="L18" s="15">
        <f t="shared" si="1"/>
        <v>7000</v>
      </c>
      <c r="M18" s="12">
        <f t="shared" si="2"/>
        <v>-84000</v>
      </c>
      <c r="N18" s="19">
        <f t="shared" si="3"/>
        <v>27220</v>
      </c>
      <c r="O18" s="25"/>
    </row>
    <row r="19" spans="1:15" x14ac:dyDescent="0.15">
      <c r="A19" s="30">
        <f t="shared" si="4"/>
        <v>45230</v>
      </c>
      <c r="B19" s="12">
        <v>10000</v>
      </c>
      <c r="C19" s="3">
        <v>3200</v>
      </c>
      <c r="D19" s="3">
        <v>12000</v>
      </c>
      <c r="E19" s="3">
        <v>3900</v>
      </c>
      <c r="F19" s="3"/>
      <c r="G19" s="19">
        <v>-10000</v>
      </c>
      <c r="H19" s="16"/>
      <c r="I19" s="3">
        <v>0</v>
      </c>
      <c r="J19" s="19">
        <v>-5000</v>
      </c>
      <c r="K19" s="14">
        <f t="shared" si="0"/>
        <v>7100</v>
      </c>
      <c r="L19" s="15">
        <f t="shared" si="1"/>
        <v>7000</v>
      </c>
      <c r="M19" s="12">
        <f t="shared" si="2"/>
        <v>-77000</v>
      </c>
      <c r="N19" s="19">
        <f t="shared" si="3"/>
        <v>41320</v>
      </c>
      <c r="O19" s="25"/>
    </row>
    <row r="20" spans="1:15" x14ac:dyDescent="0.15">
      <c r="A20" s="30">
        <f t="shared" si="4"/>
        <v>45260</v>
      </c>
      <c r="B20" s="12">
        <v>10000</v>
      </c>
      <c r="C20" s="3">
        <v>3200</v>
      </c>
      <c r="D20" s="3">
        <v>12000</v>
      </c>
      <c r="E20" s="3">
        <v>3900</v>
      </c>
      <c r="F20" s="3"/>
      <c r="G20" s="19">
        <v>-10000</v>
      </c>
      <c r="H20" s="16"/>
      <c r="I20" s="3">
        <v>0</v>
      </c>
      <c r="J20" s="19">
        <v>-5000</v>
      </c>
      <c r="K20" s="14">
        <f t="shared" si="0"/>
        <v>7100</v>
      </c>
      <c r="L20" s="15">
        <f t="shared" si="1"/>
        <v>7000</v>
      </c>
      <c r="M20" s="12">
        <f t="shared" si="2"/>
        <v>-70000</v>
      </c>
      <c r="N20" s="19">
        <f t="shared" si="3"/>
        <v>55420</v>
      </c>
      <c r="O20" s="25"/>
    </row>
    <row r="21" spans="1:15" x14ac:dyDescent="0.15">
      <c r="A21" s="30">
        <f t="shared" si="4"/>
        <v>45291</v>
      </c>
      <c r="B21" s="12">
        <v>10000</v>
      </c>
      <c r="C21" s="3">
        <v>3200</v>
      </c>
      <c r="D21" s="3">
        <v>12000</v>
      </c>
      <c r="E21" s="3">
        <v>3900</v>
      </c>
      <c r="F21" s="3"/>
      <c r="G21" s="19">
        <v>-10000</v>
      </c>
      <c r="H21" s="16"/>
      <c r="I21" s="3">
        <v>0</v>
      </c>
      <c r="J21" s="19">
        <v>-5000</v>
      </c>
      <c r="K21" s="14">
        <f t="shared" si="0"/>
        <v>7100</v>
      </c>
      <c r="L21" s="15">
        <f t="shared" si="1"/>
        <v>7000</v>
      </c>
      <c r="M21" s="12">
        <f t="shared" si="2"/>
        <v>-63000</v>
      </c>
      <c r="N21" s="19">
        <f t="shared" si="3"/>
        <v>69520</v>
      </c>
      <c r="O21" s="25"/>
    </row>
    <row r="22" spans="1:15" x14ac:dyDescent="0.15">
      <c r="A22" s="30">
        <f t="shared" si="4"/>
        <v>45322</v>
      </c>
      <c r="B22" s="12">
        <v>10000</v>
      </c>
      <c r="C22" s="3">
        <v>3200</v>
      </c>
      <c r="D22" s="3">
        <v>12000</v>
      </c>
      <c r="E22" s="3">
        <v>3900</v>
      </c>
      <c r="F22" s="3"/>
      <c r="G22" s="19">
        <v>-10000</v>
      </c>
      <c r="H22" s="16"/>
      <c r="I22" s="3">
        <v>0</v>
      </c>
      <c r="J22" s="19">
        <v>-5000</v>
      </c>
      <c r="K22" s="14">
        <f t="shared" si="0"/>
        <v>7100</v>
      </c>
      <c r="L22" s="15">
        <f t="shared" si="1"/>
        <v>7000</v>
      </c>
      <c r="M22" s="12">
        <f t="shared" si="2"/>
        <v>-56000</v>
      </c>
      <c r="N22" s="19">
        <f t="shared" si="3"/>
        <v>83620</v>
      </c>
      <c r="O22" s="25"/>
    </row>
    <row r="23" spans="1:15" x14ac:dyDescent="0.15">
      <c r="A23" s="30">
        <f t="shared" si="4"/>
        <v>45351</v>
      </c>
      <c r="B23" s="12">
        <v>10000</v>
      </c>
      <c r="C23" s="3">
        <v>3200</v>
      </c>
      <c r="D23" s="3">
        <v>12000</v>
      </c>
      <c r="E23" s="3">
        <v>3900</v>
      </c>
      <c r="F23" s="3">
        <v>44000</v>
      </c>
      <c r="G23" s="19">
        <v>-10000</v>
      </c>
      <c r="H23" s="16"/>
      <c r="I23" s="3">
        <v>0</v>
      </c>
      <c r="J23" s="19">
        <v>-5000</v>
      </c>
      <c r="K23" s="14">
        <f t="shared" si="0"/>
        <v>7100</v>
      </c>
      <c r="L23" s="15">
        <f t="shared" si="1"/>
        <v>51000</v>
      </c>
      <c r="M23" s="12">
        <f t="shared" si="2"/>
        <v>-5000</v>
      </c>
      <c r="N23" s="19">
        <f t="shared" si="3"/>
        <v>141720</v>
      </c>
      <c r="O23" s="25"/>
    </row>
    <row r="24" spans="1:15" x14ac:dyDescent="0.15">
      <c r="A24" s="30">
        <f t="shared" si="4"/>
        <v>45382</v>
      </c>
      <c r="B24" s="12">
        <v>10000</v>
      </c>
      <c r="C24" s="3">
        <v>3200</v>
      </c>
      <c r="D24" s="3">
        <v>12000</v>
      </c>
      <c r="E24" s="3">
        <v>3900</v>
      </c>
      <c r="F24" s="3"/>
      <c r="G24" s="19">
        <v>-10000</v>
      </c>
      <c r="H24" s="16"/>
      <c r="I24" s="3">
        <v>0</v>
      </c>
      <c r="J24" s="19">
        <v>-5000</v>
      </c>
      <c r="K24" s="14">
        <f t="shared" si="0"/>
        <v>7100</v>
      </c>
      <c r="L24" s="15">
        <f t="shared" si="1"/>
        <v>7000</v>
      </c>
      <c r="M24" s="12">
        <f t="shared" si="2"/>
        <v>2000</v>
      </c>
      <c r="N24" s="19">
        <f t="shared" si="3"/>
        <v>155820</v>
      </c>
      <c r="O24" s="25"/>
    </row>
    <row r="25" spans="1:15" x14ac:dyDescent="0.15">
      <c r="A25" s="30">
        <f t="shared" si="4"/>
        <v>45412</v>
      </c>
      <c r="B25" s="12">
        <v>10000</v>
      </c>
      <c r="C25" s="3">
        <v>3200</v>
      </c>
      <c r="D25" s="3">
        <v>12000</v>
      </c>
      <c r="E25" s="3">
        <v>3900</v>
      </c>
      <c r="F25" s="3"/>
      <c r="G25" s="19">
        <v>-10000</v>
      </c>
      <c r="H25" s="16"/>
      <c r="I25" s="3">
        <v>0</v>
      </c>
      <c r="J25" s="19">
        <v>-5000</v>
      </c>
      <c r="K25" s="14">
        <f t="shared" si="0"/>
        <v>7100</v>
      </c>
      <c r="L25" s="15">
        <f t="shared" si="1"/>
        <v>7000</v>
      </c>
      <c r="M25" s="12">
        <f t="shared" si="2"/>
        <v>9000</v>
      </c>
      <c r="N25" s="19">
        <f t="shared" si="3"/>
        <v>169920</v>
      </c>
      <c r="O25" s="25"/>
    </row>
    <row r="26" spans="1:15" x14ac:dyDescent="0.15">
      <c r="A26" s="30">
        <f t="shared" si="4"/>
        <v>45443</v>
      </c>
      <c r="B26" s="12">
        <v>10000</v>
      </c>
      <c r="C26" s="3">
        <v>3200</v>
      </c>
      <c r="D26" s="3">
        <v>12000</v>
      </c>
      <c r="E26" s="3">
        <v>3900</v>
      </c>
      <c r="F26" s="3"/>
      <c r="G26" s="19">
        <v>-10000</v>
      </c>
      <c r="H26" s="16"/>
      <c r="I26" s="3">
        <v>0</v>
      </c>
      <c r="J26" s="19">
        <v>-5000</v>
      </c>
      <c r="K26" s="14">
        <f t="shared" si="0"/>
        <v>7100</v>
      </c>
      <c r="L26" s="15">
        <f t="shared" si="1"/>
        <v>7000</v>
      </c>
      <c r="M26" s="12">
        <f t="shared" si="2"/>
        <v>16000</v>
      </c>
      <c r="N26" s="19">
        <f t="shared" ref="N26:N63" si="5">SUM(B26:J26)+N25</f>
        <v>184020</v>
      </c>
      <c r="O26" s="25"/>
    </row>
    <row r="27" spans="1:15" x14ac:dyDescent="0.15">
      <c r="A27" s="30">
        <f t="shared" si="4"/>
        <v>45473</v>
      </c>
      <c r="B27" s="12">
        <v>10000</v>
      </c>
      <c r="C27" s="3">
        <v>3200</v>
      </c>
      <c r="D27" s="3">
        <v>12000</v>
      </c>
      <c r="E27" s="3">
        <v>3900</v>
      </c>
      <c r="F27" s="3"/>
      <c r="G27" s="19">
        <v>-10000</v>
      </c>
      <c r="H27" s="16">
        <v>-5000</v>
      </c>
      <c r="I27" s="3">
        <v>0</v>
      </c>
      <c r="J27" s="19">
        <v>-5000</v>
      </c>
      <c r="K27" s="14">
        <f t="shared" si="0"/>
        <v>7100</v>
      </c>
      <c r="L27" s="15">
        <f t="shared" si="1"/>
        <v>2000</v>
      </c>
      <c r="M27" s="12">
        <f t="shared" si="2"/>
        <v>18000</v>
      </c>
      <c r="N27" s="19">
        <f t="shared" si="5"/>
        <v>193120</v>
      </c>
      <c r="O27" s="25"/>
    </row>
    <row r="28" spans="1:15" x14ac:dyDescent="0.15">
      <c r="A28" s="30">
        <f t="shared" si="4"/>
        <v>45504</v>
      </c>
      <c r="B28" s="12">
        <v>10000</v>
      </c>
      <c r="C28" s="3">
        <v>3200</v>
      </c>
      <c r="D28" s="3">
        <v>12000</v>
      </c>
      <c r="E28" s="3">
        <v>3900</v>
      </c>
      <c r="F28" s="3"/>
      <c r="G28" s="19">
        <v>-10000</v>
      </c>
      <c r="H28" s="16"/>
      <c r="I28" s="3">
        <v>0</v>
      </c>
      <c r="J28" s="19">
        <v>-5000</v>
      </c>
      <c r="K28" s="14">
        <f t="shared" si="0"/>
        <v>7100</v>
      </c>
      <c r="L28" s="15">
        <f t="shared" si="1"/>
        <v>7000</v>
      </c>
      <c r="M28" s="12">
        <f t="shared" si="2"/>
        <v>25000</v>
      </c>
      <c r="N28" s="19">
        <f t="shared" si="5"/>
        <v>207220</v>
      </c>
      <c r="O28" s="25"/>
    </row>
    <row r="29" spans="1:15" x14ac:dyDescent="0.15">
      <c r="A29" s="30">
        <f t="shared" si="4"/>
        <v>45535</v>
      </c>
      <c r="B29" s="12">
        <v>10000</v>
      </c>
      <c r="C29" s="3">
        <v>3200</v>
      </c>
      <c r="D29" s="3">
        <v>12000</v>
      </c>
      <c r="E29" s="3">
        <v>3900</v>
      </c>
      <c r="F29" s="3"/>
      <c r="G29" s="19">
        <v>-10000</v>
      </c>
      <c r="H29" s="16"/>
      <c r="I29" s="3">
        <v>0</v>
      </c>
      <c r="J29" s="19">
        <v>-5000</v>
      </c>
      <c r="K29" s="14">
        <f t="shared" si="0"/>
        <v>7100</v>
      </c>
      <c r="L29" s="15">
        <f t="shared" si="1"/>
        <v>7000</v>
      </c>
      <c r="M29" s="12">
        <f t="shared" si="2"/>
        <v>32000</v>
      </c>
      <c r="N29" s="19">
        <f t="shared" si="5"/>
        <v>221320</v>
      </c>
      <c r="O29" s="25"/>
    </row>
    <row r="30" spans="1:15" x14ac:dyDescent="0.15">
      <c r="A30" s="30">
        <f t="shared" si="4"/>
        <v>45565</v>
      </c>
      <c r="B30" s="12">
        <v>10000</v>
      </c>
      <c r="C30" s="3">
        <v>3200</v>
      </c>
      <c r="D30" s="3">
        <v>12000</v>
      </c>
      <c r="E30" s="3">
        <v>3900</v>
      </c>
      <c r="F30" s="3"/>
      <c r="G30" s="19">
        <v>-10000</v>
      </c>
      <c r="H30" s="16"/>
      <c r="I30" s="3">
        <v>0</v>
      </c>
      <c r="J30" s="19">
        <v>-5000</v>
      </c>
      <c r="K30" s="14">
        <f t="shared" si="0"/>
        <v>7100</v>
      </c>
      <c r="L30" s="15">
        <f t="shared" si="1"/>
        <v>7000</v>
      </c>
      <c r="M30" s="12">
        <f t="shared" si="2"/>
        <v>39000</v>
      </c>
      <c r="N30" s="19">
        <f t="shared" si="5"/>
        <v>235420</v>
      </c>
      <c r="O30" s="25"/>
    </row>
    <row r="31" spans="1:15" x14ac:dyDescent="0.15">
      <c r="A31" s="30">
        <f t="shared" si="4"/>
        <v>45596</v>
      </c>
      <c r="B31" s="12">
        <v>10000</v>
      </c>
      <c r="C31" s="3">
        <v>3200</v>
      </c>
      <c r="D31" s="3">
        <v>12000</v>
      </c>
      <c r="E31" s="3">
        <v>3900</v>
      </c>
      <c r="F31" s="3"/>
      <c r="G31" s="19">
        <v>-10000</v>
      </c>
      <c r="H31" s="16"/>
      <c r="I31" s="3">
        <v>0</v>
      </c>
      <c r="J31" s="19">
        <v>-5000</v>
      </c>
      <c r="K31" s="14">
        <f t="shared" si="0"/>
        <v>7100</v>
      </c>
      <c r="L31" s="15">
        <f t="shared" si="1"/>
        <v>7000</v>
      </c>
      <c r="M31" s="12">
        <f t="shared" ref="M31:M63" si="6">M30+L31</f>
        <v>46000</v>
      </c>
      <c r="N31" s="19">
        <f t="shared" si="5"/>
        <v>249520</v>
      </c>
      <c r="O31" s="25"/>
    </row>
    <row r="32" spans="1:15" x14ac:dyDescent="0.15">
      <c r="A32" s="30">
        <f t="shared" si="4"/>
        <v>45626</v>
      </c>
      <c r="B32" s="12">
        <v>10000</v>
      </c>
      <c r="C32" s="3">
        <v>3200</v>
      </c>
      <c r="D32" s="3">
        <v>12000</v>
      </c>
      <c r="E32" s="3">
        <v>3900</v>
      </c>
      <c r="F32" s="3"/>
      <c r="G32" s="19">
        <v>-10000</v>
      </c>
      <c r="H32" s="16"/>
      <c r="I32" s="3">
        <v>0</v>
      </c>
      <c r="J32" s="19">
        <v>-5000</v>
      </c>
      <c r="K32" s="14">
        <f t="shared" si="0"/>
        <v>7100</v>
      </c>
      <c r="L32" s="15">
        <f t="shared" si="1"/>
        <v>7000</v>
      </c>
      <c r="M32" s="12">
        <f t="shared" si="6"/>
        <v>53000</v>
      </c>
      <c r="N32" s="19">
        <f t="shared" si="5"/>
        <v>263620</v>
      </c>
      <c r="O32" s="25"/>
    </row>
    <row r="33" spans="1:15" x14ac:dyDescent="0.15">
      <c r="A33" s="30">
        <f t="shared" si="4"/>
        <v>45657</v>
      </c>
      <c r="B33" s="12">
        <v>10000</v>
      </c>
      <c r="C33" s="3">
        <v>3200</v>
      </c>
      <c r="D33" s="3">
        <v>12000</v>
      </c>
      <c r="E33" s="3">
        <v>3900</v>
      </c>
      <c r="F33" s="3"/>
      <c r="G33" s="19">
        <v>-10000</v>
      </c>
      <c r="H33" s="16"/>
      <c r="I33" s="3">
        <v>0</v>
      </c>
      <c r="J33" s="19">
        <v>-5000</v>
      </c>
      <c r="K33" s="14">
        <f t="shared" si="0"/>
        <v>7100</v>
      </c>
      <c r="L33" s="15">
        <f t="shared" si="1"/>
        <v>7000</v>
      </c>
      <c r="M33" s="12">
        <f t="shared" si="6"/>
        <v>60000</v>
      </c>
      <c r="N33" s="19">
        <f t="shared" si="5"/>
        <v>277720</v>
      </c>
      <c r="O33" s="25"/>
    </row>
    <row r="34" spans="1:15" x14ac:dyDescent="0.15">
      <c r="A34" s="30">
        <f t="shared" si="4"/>
        <v>45688</v>
      </c>
      <c r="B34" s="12">
        <v>10000</v>
      </c>
      <c r="C34" s="3">
        <v>3200</v>
      </c>
      <c r="D34" s="3">
        <v>12000</v>
      </c>
      <c r="E34" s="3">
        <v>3900</v>
      </c>
      <c r="F34" s="3"/>
      <c r="G34" s="19">
        <v>-10000</v>
      </c>
      <c r="H34" s="16"/>
      <c r="I34" s="3">
        <v>0</v>
      </c>
      <c r="J34" s="19">
        <v>-5000</v>
      </c>
      <c r="K34" s="14">
        <f t="shared" si="0"/>
        <v>7100</v>
      </c>
      <c r="L34" s="15">
        <f t="shared" si="1"/>
        <v>7000</v>
      </c>
      <c r="M34" s="12">
        <f t="shared" si="6"/>
        <v>67000</v>
      </c>
      <c r="N34" s="19">
        <f t="shared" si="5"/>
        <v>291820</v>
      </c>
      <c r="O34" s="25"/>
    </row>
    <row r="35" spans="1:15" x14ac:dyDescent="0.15">
      <c r="A35" s="30">
        <f t="shared" si="4"/>
        <v>45716</v>
      </c>
      <c r="B35" s="12">
        <v>10000</v>
      </c>
      <c r="C35" s="3">
        <v>3200</v>
      </c>
      <c r="D35" s="3">
        <v>12000</v>
      </c>
      <c r="E35" s="3">
        <v>3900</v>
      </c>
      <c r="F35" s="3">
        <v>44000</v>
      </c>
      <c r="G35" s="19">
        <v>-10000</v>
      </c>
      <c r="H35" s="16"/>
      <c r="I35" s="3">
        <v>0</v>
      </c>
      <c r="J35" s="19">
        <v>-5000</v>
      </c>
      <c r="K35" s="14">
        <f t="shared" si="0"/>
        <v>7100</v>
      </c>
      <c r="L35" s="15">
        <f t="shared" si="1"/>
        <v>51000</v>
      </c>
      <c r="M35" s="12">
        <f t="shared" si="6"/>
        <v>118000</v>
      </c>
      <c r="N35" s="19">
        <f t="shared" si="5"/>
        <v>349920</v>
      </c>
      <c r="O35" s="25"/>
    </row>
    <row r="36" spans="1:15" x14ac:dyDescent="0.15">
      <c r="A36" s="30">
        <f t="shared" si="4"/>
        <v>45747</v>
      </c>
      <c r="B36" s="12">
        <v>10000</v>
      </c>
      <c r="C36" s="3">
        <v>3200</v>
      </c>
      <c r="D36" s="3">
        <v>12000</v>
      </c>
      <c r="E36" s="3">
        <v>3900</v>
      </c>
      <c r="F36" s="3"/>
      <c r="G36" s="19">
        <v>-10000</v>
      </c>
      <c r="H36" s="16"/>
      <c r="I36" s="3">
        <v>0</v>
      </c>
      <c r="J36" s="19">
        <v>-5000</v>
      </c>
      <c r="K36" s="14">
        <f t="shared" si="0"/>
        <v>7100</v>
      </c>
      <c r="L36" s="15">
        <f t="shared" si="1"/>
        <v>7000</v>
      </c>
      <c r="M36" s="12">
        <f t="shared" si="6"/>
        <v>125000</v>
      </c>
      <c r="N36" s="19">
        <f t="shared" si="5"/>
        <v>364020</v>
      </c>
      <c r="O36" s="25"/>
    </row>
    <row r="37" spans="1:15" x14ac:dyDescent="0.15">
      <c r="A37" s="30">
        <f t="shared" si="4"/>
        <v>45777</v>
      </c>
      <c r="B37" s="12">
        <v>10000</v>
      </c>
      <c r="C37" s="3">
        <v>3200</v>
      </c>
      <c r="D37" s="3">
        <v>12000</v>
      </c>
      <c r="E37" s="3">
        <v>3900</v>
      </c>
      <c r="F37" s="3"/>
      <c r="G37" s="19">
        <v>-10000</v>
      </c>
      <c r="H37" s="16"/>
      <c r="I37" s="3">
        <v>0</v>
      </c>
      <c r="J37" s="19">
        <v>-5000</v>
      </c>
      <c r="K37" s="14">
        <f t="shared" si="0"/>
        <v>7100</v>
      </c>
      <c r="L37" s="15">
        <f t="shared" si="1"/>
        <v>7000</v>
      </c>
      <c r="M37" s="12">
        <f t="shared" si="6"/>
        <v>132000</v>
      </c>
      <c r="N37" s="19">
        <f t="shared" si="5"/>
        <v>378120</v>
      </c>
      <c r="O37" s="25"/>
    </row>
    <row r="38" spans="1:15" x14ac:dyDescent="0.15">
      <c r="A38" s="30">
        <f t="shared" si="4"/>
        <v>45808</v>
      </c>
      <c r="B38" s="12">
        <v>10000</v>
      </c>
      <c r="C38" s="3">
        <v>3200</v>
      </c>
      <c r="D38" s="3">
        <v>12000</v>
      </c>
      <c r="E38" s="3">
        <v>3900</v>
      </c>
      <c r="F38" s="3"/>
      <c r="G38" s="19">
        <v>-10000</v>
      </c>
      <c r="H38" s="16"/>
      <c r="I38" s="3">
        <v>0</v>
      </c>
      <c r="J38" s="19">
        <v>-5000</v>
      </c>
      <c r="K38" s="14">
        <f t="shared" si="0"/>
        <v>7100</v>
      </c>
      <c r="L38" s="15">
        <f t="shared" si="1"/>
        <v>7000</v>
      </c>
      <c r="M38" s="12">
        <f t="shared" si="6"/>
        <v>139000</v>
      </c>
      <c r="N38" s="19">
        <f t="shared" si="5"/>
        <v>392220</v>
      </c>
      <c r="O38" s="25"/>
    </row>
    <row r="39" spans="1:15" x14ac:dyDescent="0.15">
      <c r="A39" s="30">
        <f t="shared" si="4"/>
        <v>45838</v>
      </c>
      <c r="B39" s="12">
        <v>10000</v>
      </c>
      <c r="C39" s="3">
        <v>3200</v>
      </c>
      <c r="D39" s="3">
        <v>12000</v>
      </c>
      <c r="E39" s="3">
        <v>3900</v>
      </c>
      <c r="F39" s="3"/>
      <c r="G39" s="19">
        <v>-10000</v>
      </c>
      <c r="H39" s="16">
        <v>-5000</v>
      </c>
      <c r="I39" s="3">
        <v>0</v>
      </c>
      <c r="J39" s="19">
        <v>-5000</v>
      </c>
      <c r="K39" s="14">
        <f t="shared" si="0"/>
        <v>7100</v>
      </c>
      <c r="L39" s="15">
        <f t="shared" si="1"/>
        <v>2000</v>
      </c>
      <c r="M39" s="12">
        <f t="shared" si="6"/>
        <v>141000</v>
      </c>
      <c r="N39" s="19">
        <f t="shared" si="5"/>
        <v>401320</v>
      </c>
      <c r="O39" s="25"/>
    </row>
    <row r="40" spans="1:15" x14ac:dyDescent="0.15">
      <c r="A40" s="30">
        <f t="shared" si="4"/>
        <v>45869</v>
      </c>
      <c r="B40" s="12">
        <v>10000</v>
      </c>
      <c r="C40" s="3">
        <v>3200</v>
      </c>
      <c r="D40" s="3">
        <v>12000</v>
      </c>
      <c r="E40" s="3">
        <v>3900</v>
      </c>
      <c r="F40" s="3"/>
      <c r="G40" s="19">
        <v>-10000</v>
      </c>
      <c r="H40" s="16"/>
      <c r="I40" s="3">
        <v>0</v>
      </c>
      <c r="J40" s="19">
        <v>-5000</v>
      </c>
      <c r="K40" s="14">
        <f t="shared" si="0"/>
        <v>7100</v>
      </c>
      <c r="L40" s="15">
        <f t="shared" si="1"/>
        <v>7000</v>
      </c>
      <c r="M40" s="12">
        <f t="shared" si="6"/>
        <v>148000</v>
      </c>
      <c r="N40" s="19">
        <f t="shared" si="5"/>
        <v>415420</v>
      </c>
      <c r="O40" s="25"/>
    </row>
    <row r="41" spans="1:15" x14ac:dyDescent="0.15">
      <c r="A41" s="30">
        <f t="shared" si="4"/>
        <v>45900</v>
      </c>
      <c r="B41" s="12">
        <v>11000</v>
      </c>
      <c r="C41" s="3">
        <v>3500</v>
      </c>
      <c r="D41" s="3">
        <v>12000</v>
      </c>
      <c r="E41" s="3">
        <v>3900</v>
      </c>
      <c r="F41" s="3"/>
      <c r="G41" s="19">
        <v>-10000</v>
      </c>
      <c r="H41" s="16"/>
      <c r="I41" s="3">
        <v>0</v>
      </c>
      <c r="J41" s="19">
        <v>-5000</v>
      </c>
      <c r="K41" s="14">
        <f t="shared" si="0"/>
        <v>7400</v>
      </c>
      <c r="L41" s="15">
        <f t="shared" si="1"/>
        <v>8000</v>
      </c>
      <c r="M41" s="12">
        <f t="shared" si="6"/>
        <v>156000</v>
      </c>
      <c r="N41" s="19">
        <f t="shared" si="5"/>
        <v>430820</v>
      </c>
      <c r="O41" s="25"/>
    </row>
    <row r="42" spans="1:15" x14ac:dyDescent="0.15">
      <c r="A42" s="30">
        <f t="shared" si="4"/>
        <v>45930</v>
      </c>
      <c r="B42" s="12">
        <v>11000</v>
      </c>
      <c r="C42" s="3">
        <v>3500</v>
      </c>
      <c r="D42" s="3">
        <v>12000</v>
      </c>
      <c r="E42" s="3">
        <v>3900</v>
      </c>
      <c r="F42" s="3"/>
      <c r="G42" s="19">
        <v>-10000</v>
      </c>
      <c r="H42" s="16"/>
      <c r="I42" s="3">
        <v>0</v>
      </c>
      <c r="J42" s="19">
        <v>-5000</v>
      </c>
      <c r="K42" s="14">
        <f t="shared" si="0"/>
        <v>7400</v>
      </c>
      <c r="L42" s="15">
        <f t="shared" si="1"/>
        <v>8000</v>
      </c>
      <c r="M42" s="12">
        <f t="shared" si="6"/>
        <v>164000</v>
      </c>
      <c r="N42" s="19">
        <f t="shared" si="5"/>
        <v>446220</v>
      </c>
      <c r="O42" s="25"/>
    </row>
    <row r="43" spans="1:15" x14ac:dyDescent="0.15">
      <c r="A43" s="30">
        <f t="shared" si="4"/>
        <v>45961</v>
      </c>
      <c r="B43" s="12">
        <v>11000</v>
      </c>
      <c r="C43" s="3">
        <v>3500</v>
      </c>
      <c r="D43" s="3">
        <v>12000</v>
      </c>
      <c r="E43" s="3">
        <v>3900</v>
      </c>
      <c r="F43" s="3"/>
      <c r="G43" s="19">
        <v>-10000</v>
      </c>
      <c r="H43" s="16"/>
      <c r="I43" s="3">
        <v>0</v>
      </c>
      <c r="J43" s="19">
        <v>-5000</v>
      </c>
      <c r="K43" s="14">
        <f t="shared" si="0"/>
        <v>7400</v>
      </c>
      <c r="L43" s="15">
        <f t="shared" si="1"/>
        <v>8000</v>
      </c>
      <c r="M43" s="12">
        <f t="shared" si="6"/>
        <v>172000</v>
      </c>
      <c r="N43" s="19">
        <f t="shared" si="5"/>
        <v>461620</v>
      </c>
      <c r="O43" s="25"/>
    </row>
    <row r="44" spans="1:15" x14ac:dyDescent="0.15">
      <c r="A44" s="30">
        <f t="shared" si="4"/>
        <v>45991</v>
      </c>
      <c r="B44" s="12">
        <v>11000</v>
      </c>
      <c r="C44" s="3">
        <v>3500</v>
      </c>
      <c r="D44" s="3">
        <v>12000</v>
      </c>
      <c r="E44" s="3">
        <v>3900</v>
      </c>
      <c r="F44" s="3"/>
      <c r="G44" s="19">
        <v>-10000</v>
      </c>
      <c r="H44" s="16"/>
      <c r="I44" s="3">
        <v>0</v>
      </c>
      <c r="J44" s="19">
        <v>-5000</v>
      </c>
      <c r="K44" s="14">
        <f t="shared" si="0"/>
        <v>7400</v>
      </c>
      <c r="L44" s="15">
        <f t="shared" si="1"/>
        <v>8000</v>
      </c>
      <c r="M44" s="12">
        <f t="shared" si="6"/>
        <v>180000</v>
      </c>
      <c r="N44" s="19">
        <f t="shared" si="5"/>
        <v>477020</v>
      </c>
      <c r="O44" s="25"/>
    </row>
    <row r="45" spans="1:15" x14ac:dyDescent="0.15">
      <c r="A45" s="30">
        <f t="shared" si="4"/>
        <v>46022</v>
      </c>
      <c r="B45" s="12">
        <v>11000</v>
      </c>
      <c r="C45" s="3">
        <v>3500</v>
      </c>
      <c r="D45" s="3">
        <v>12000</v>
      </c>
      <c r="E45" s="3">
        <v>3900</v>
      </c>
      <c r="F45" s="3"/>
      <c r="G45" s="19">
        <v>-10000</v>
      </c>
      <c r="H45" s="16"/>
      <c r="I45" s="3">
        <v>0</v>
      </c>
      <c r="J45" s="19">
        <v>-5000</v>
      </c>
      <c r="K45" s="14">
        <f t="shared" si="0"/>
        <v>7400</v>
      </c>
      <c r="L45" s="15">
        <f t="shared" si="1"/>
        <v>8000</v>
      </c>
      <c r="M45" s="12">
        <f t="shared" si="6"/>
        <v>188000</v>
      </c>
      <c r="N45" s="19">
        <f t="shared" si="5"/>
        <v>492420</v>
      </c>
      <c r="O45" s="25"/>
    </row>
    <row r="46" spans="1:15" x14ac:dyDescent="0.15">
      <c r="A46" s="30">
        <f t="shared" si="4"/>
        <v>46053</v>
      </c>
      <c r="B46" s="12">
        <v>11000</v>
      </c>
      <c r="C46" s="3">
        <v>3500</v>
      </c>
      <c r="D46" s="3">
        <v>12000</v>
      </c>
      <c r="E46" s="3">
        <v>3900</v>
      </c>
      <c r="F46" s="3"/>
      <c r="G46" s="19">
        <v>-10000</v>
      </c>
      <c r="H46" s="16"/>
      <c r="I46" s="3">
        <v>0</v>
      </c>
      <c r="J46" s="19">
        <v>-5000</v>
      </c>
      <c r="K46" s="14">
        <f t="shared" si="0"/>
        <v>7400</v>
      </c>
      <c r="L46" s="15">
        <f t="shared" si="1"/>
        <v>8000</v>
      </c>
      <c r="M46" s="12">
        <f t="shared" si="6"/>
        <v>196000</v>
      </c>
      <c r="N46" s="19">
        <f t="shared" si="5"/>
        <v>507820</v>
      </c>
      <c r="O46" s="25"/>
    </row>
    <row r="47" spans="1:15" x14ac:dyDescent="0.15">
      <c r="A47" s="30">
        <f t="shared" si="4"/>
        <v>46081</v>
      </c>
      <c r="B47" s="12">
        <v>11000</v>
      </c>
      <c r="C47" s="3">
        <v>3500</v>
      </c>
      <c r="D47" s="3">
        <v>12000</v>
      </c>
      <c r="E47" s="3">
        <v>3900</v>
      </c>
      <c r="F47" s="3">
        <v>46000</v>
      </c>
      <c r="G47" s="19">
        <v>-10000</v>
      </c>
      <c r="H47" s="16"/>
      <c r="I47" s="3">
        <v>0</v>
      </c>
      <c r="J47" s="19">
        <v>-5000</v>
      </c>
      <c r="K47" s="14">
        <f t="shared" si="0"/>
        <v>7400</v>
      </c>
      <c r="L47" s="15">
        <f t="shared" si="1"/>
        <v>54000</v>
      </c>
      <c r="M47" s="12">
        <f t="shared" si="6"/>
        <v>250000</v>
      </c>
      <c r="N47" s="19">
        <f t="shared" si="5"/>
        <v>569220</v>
      </c>
      <c r="O47" s="25"/>
    </row>
    <row r="48" spans="1:15" x14ac:dyDescent="0.15">
      <c r="A48" s="30">
        <f t="shared" si="4"/>
        <v>46112</v>
      </c>
      <c r="B48" s="12">
        <v>11000</v>
      </c>
      <c r="C48" s="3">
        <v>3500</v>
      </c>
      <c r="D48" s="3">
        <v>12000</v>
      </c>
      <c r="E48" s="3">
        <v>3900</v>
      </c>
      <c r="F48" s="3"/>
      <c r="G48" s="19">
        <v>-10000</v>
      </c>
      <c r="H48" s="16"/>
      <c r="I48" s="3">
        <v>0</v>
      </c>
      <c r="J48" s="19">
        <v>-5000</v>
      </c>
      <c r="K48" s="14">
        <f t="shared" si="0"/>
        <v>7400</v>
      </c>
      <c r="L48" s="15">
        <f t="shared" si="1"/>
        <v>8000</v>
      </c>
      <c r="M48" s="12">
        <f t="shared" si="6"/>
        <v>258000</v>
      </c>
      <c r="N48" s="19">
        <f t="shared" si="5"/>
        <v>584620</v>
      </c>
      <c r="O48" s="25"/>
    </row>
    <row r="49" spans="1:15" x14ac:dyDescent="0.15">
      <c r="A49" s="30">
        <f t="shared" si="4"/>
        <v>46142</v>
      </c>
      <c r="B49" s="12">
        <v>11000</v>
      </c>
      <c r="C49" s="3">
        <v>3500</v>
      </c>
      <c r="D49" s="3">
        <v>12000</v>
      </c>
      <c r="E49" s="3">
        <v>3900</v>
      </c>
      <c r="F49" s="3"/>
      <c r="G49" s="19">
        <v>-10000</v>
      </c>
      <c r="H49" s="16"/>
      <c r="I49" s="3">
        <v>0</v>
      </c>
      <c r="J49" s="19">
        <v>-5000</v>
      </c>
      <c r="K49" s="14">
        <f t="shared" si="0"/>
        <v>7400</v>
      </c>
      <c r="L49" s="15">
        <f t="shared" si="1"/>
        <v>8000</v>
      </c>
      <c r="M49" s="12">
        <f t="shared" si="6"/>
        <v>266000</v>
      </c>
      <c r="N49" s="19">
        <f t="shared" si="5"/>
        <v>600020</v>
      </c>
      <c r="O49" s="25"/>
    </row>
    <row r="50" spans="1:15" x14ac:dyDescent="0.15">
      <c r="A50" s="30">
        <f t="shared" si="4"/>
        <v>46173</v>
      </c>
      <c r="B50" s="12">
        <v>11000</v>
      </c>
      <c r="C50" s="3">
        <v>3500</v>
      </c>
      <c r="D50" s="3">
        <v>12000</v>
      </c>
      <c r="E50" s="3">
        <v>3900</v>
      </c>
      <c r="F50" s="3"/>
      <c r="G50" s="19">
        <v>-10000</v>
      </c>
      <c r="H50" s="16"/>
      <c r="I50" s="3">
        <v>0</v>
      </c>
      <c r="J50" s="19">
        <v>-5000</v>
      </c>
      <c r="K50" s="14">
        <f t="shared" si="0"/>
        <v>7400</v>
      </c>
      <c r="L50" s="15">
        <f t="shared" si="1"/>
        <v>8000</v>
      </c>
      <c r="M50" s="12">
        <f t="shared" si="6"/>
        <v>274000</v>
      </c>
      <c r="N50" s="19">
        <f t="shared" si="5"/>
        <v>615420</v>
      </c>
      <c r="O50" s="25"/>
    </row>
    <row r="51" spans="1:15" x14ac:dyDescent="0.15">
      <c r="A51" s="30">
        <f t="shared" si="4"/>
        <v>46203</v>
      </c>
      <c r="B51" s="12">
        <v>11000</v>
      </c>
      <c r="C51" s="3">
        <v>3500</v>
      </c>
      <c r="D51" s="3">
        <v>12000</v>
      </c>
      <c r="E51" s="3">
        <v>3900</v>
      </c>
      <c r="F51" s="3"/>
      <c r="G51" s="19">
        <v>-10000</v>
      </c>
      <c r="H51" s="16">
        <v>-5000</v>
      </c>
      <c r="I51" s="3">
        <v>0</v>
      </c>
      <c r="J51" s="19">
        <v>-5000</v>
      </c>
      <c r="K51" s="14">
        <f t="shared" si="0"/>
        <v>7400</v>
      </c>
      <c r="L51" s="15">
        <f t="shared" si="1"/>
        <v>3000</v>
      </c>
      <c r="M51" s="12">
        <f t="shared" si="6"/>
        <v>277000</v>
      </c>
      <c r="N51" s="19">
        <f t="shared" si="5"/>
        <v>625820</v>
      </c>
      <c r="O51" s="25"/>
    </row>
    <row r="52" spans="1:15" x14ac:dyDescent="0.15">
      <c r="A52" s="30">
        <f t="shared" si="4"/>
        <v>46234</v>
      </c>
      <c r="B52" s="12">
        <v>11000</v>
      </c>
      <c r="C52" s="3">
        <v>3500</v>
      </c>
      <c r="D52" s="3">
        <v>12000</v>
      </c>
      <c r="E52" s="3">
        <v>3900</v>
      </c>
      <c r="F52" s="3"/>
      <c r="G52" s="19">
        <v>-10000</v>
      </c>
      <c r="H52" s="16"/>
      <c r="I52" s="3">
        <v>0</v>
      </c>
      <c r="J52" s="19">
        <v>-5000</v>
      </c>
      <c r="K52" s="14">
        <f t="shared" si="0"/>
        <v>7400</v>
      </c>
      <c r="L52" s="15">
        <f t="shared" si="1"/>
        <v>8000</v>
      </c>
      <c r="M52" s="12">
        <f t="shared" si="6"/>
        <v>285000</v>
      </c>
      <c r="N52" s="19">
        <f t="shared" si="5"/>
        <v>641220</v>
      </c>
      <c r="O52" s="25"/>
    </row>
    <row r="53" spans="1:15" x14ac:dyDescent="0.15">
      <c r="A53" s="30">
        <f t="shared" si="4"/>
        <v>46265</v>
      </c>
      <c r="B53" s="12">
        <v>11000</v>
      </c>
      <c r="C53" s="3">
        <v>3500</v>
      </c>
      <c r="D53" s="3">
        <v>12000</v>
      </c>
      <c r="E53" s="3">
        <v>3900</v>
      </c>
      <c r="F53" s="3"/>
      <c r="G53" s="19">
        <v>-10000</v>
      </c>
      <c r="H53" s="16"/>
      <c r="I53" s="3">
        <v>0</v>
      </c>
      <c r="J53" s="19">
        <v>-5000</v>
      </c>
      <c r="K53" s="14">
        <f t="shared" si="0"/>
        <v>7400</v>
      </c>
      <c r="L53" s="15">
        <f t="shared" si="1"/>
        <v>8000</v>
      </c>
      <c r="M53" s="12">
        <f t="shared" si="6"/>
        <v>293000</v>
      </c>
      <c r="N53" s="19">
        <f t="shared" si="5"/>
        <v>656620</v>
      </c>
      <c r="O53" s="25"/>
    </row>
    <row r="54" spans="1:15" x14ac:dyDescent="0.15">
      <c r="A54" s="30">
        <f t="shared" si="4"/>
        <v>46295</v>
      </c>
      <c r="B54" s="12">
        <v>11000</v>
      </c>
      <c r="C54" s="3">
        <v>3500</v>
      </c>
      <c r="D54" s="3">
        <v>12000</v>
      </c>
      <c r="E54" s="3">
        <v>3900</v>
      </c>
      <c r="F54" s="3"/>
      <c r="G54" s="19">
        <v>-10000</v>
      </c>
      <c r="H54" s="16"/>
      <c r="I54" s="3">
        <v>0</v>
      </c>
      <c r="J54" s="19">
        <v>-5000</v>
      </c>
      <c r="K54" s="14">
        <f t="shared" si="0"/>
        <v>7400</v>
      </c>
      <c r="L54" s="15">
        <f t="shared" si="1"/>
        <v>8000</v>
      </c>
      <c r="M54" s="12">
        <f t="shared" si="6"/>
        <v>301000</v>
      </c>
      <c r="N54" s="19">
        <f t="shared" si="5"/>
        <v>672020</v>
      </c>
      <c r="O54" s="25"/>
    </row>
    <row r="55" spans="1:15" x14ac:dyDescent="0.15">
      <c r="A55" s="30">
        <f t="shared" si="4"/>
        <v>46326</v>
      </c>
      <c r="B55" s="12">
        <v>11000</v>
      </c>
      <c r="C55" s="3">
        <v>3500</v>
      </c>
      <c r="D55" s="3">
        <v>12000</v>
      </c>
      <c r="E55" s="3">
        <v>3900</v>
      </c>
      <c r="F55" s="3"/>
      <c r="G55" s="19">
        <v>-10000</v>
      </c>
      <c r="H55" s="16"/>
      <c r="I55" s="3">
        <v>0</v>
      </c>
      <c r="J55" s="19">
        <v>-5000</v>
      </c>
      <c r="K55" s="14">
        <f t="shared" si="0"/>
        <v>7400</v>
      </c>
      <c r="L55" s="15">
        <f t="shared" si="1"/>
        <v>8000</v>
      </c>
      <c r="M55" s="12">
        <f t="shared" si="6"/>
        <v>309000</v>
      </c>
      <c r="N55" s="19">
        <f t="shared" si="5"/>
        <v>687420</v>
      </c>
      <c r="O55" s="25"/>
    </row>
    <row r="56" spans="1:15" x14ac:dyDescent="0.15">
      <c r="A56" s="30">
        <f t="shared" si="4"/>
        <v>46356</v>
      </c>
      <c r="B56" s="12">
        <v>11000</v>
      </c>
      <c r="C56" s="3">
        <v>3500</v>
      </c>
      <c r="D56" s="3">
        <v>12000</v>
      </c>
      <c r="E56" s="3">
        <v>3900</v>
      </c>
      <c r="F56" s="3"/>
      <c r="G56" s="19">
        <v>-10000</v>
      </c>
      <c r="H56" s="16"/>
      <c r="I56" s="3">
        <v>0</v>
      </c>
      <c r="J56" s="19">
        <v>-5000</v>
      </c>
      <c r="K56" s="14">
        <f t="shared" si="0"/>
        <v>7400</v>
      </c>
      <c r="L56" s="15">
        <f t="shared" si="1"/>
        <v>8000</v>
      </c>
      <c r="M56" s="12">
        <f t="shared" si="6"/>
        <v>317000</v>
      </c>
      <c r="N56" s="19">
        <f t="shared" si="5"/>
        <v>702820</v>
      </c>
      <c r="O56" s="25"/>
    </row>
    <row r="57" spans="1:15" x14ac:dyDescent="0.15">
      <c r="A57" s="30">
        <f t="shared" si="4"/>
        <v>46387</v>
      </c>
      <c r="B57" s="12">
        <v>11000</v>
      </c>
      <c r="C57" s="3">
        <v>3500</v>
      </c>
      <c r="D57" s="3">
        <v>12000</v>
      </c>
      <c r="E57" s="3">
        <v>3900</v>
      </c>
      <c r="F57" s="3"/>
      <c r="G57" s="19">
        <v>-10000</v>
      </c>
      <c r="H57" s="16"/>
      <c r="I57" s="3">
        <v>0</v>
      </c>
      <c r="J57" s="19">
        <v>-5000</v>
      </c>
      <c r="K57" s="14">
        <f t="shared" si="0"/>
        <v>7400</v>
      </c>
      <c r="L57" s="15">
        <f t="shared" si="1"/>
        <v>8000</v>
      </c>
      <c r="M57" s="12">
        <f t="shared" si="6"/>
        <v>325000</v>
      </c>
      <c r="N57" s="19">
        <f t="shared" si="5"/>
        <v>718220</v>
      </c>
      <c r="O57" s="25"/>
    </row>
    <row r="58" spans="1:15" x14ac:dyDescent="0.15">
      <c r="A58" s="30">
        <f t="shared" si="4"/>
        <v>46418</v>
      </c>
      <c r="B58" s="12">
        <v>11000</v>
      </c>
      <c r="C58" s="3">
        <v>3500</v>
      </c>
      <c r="D58" s="3">
        <v>12000</v>
      </c>
      <c r="E58" s="3">
        <v>3900</v>
      </c>
      <c r="F58" s="3"/>
      <c r="G58" s="19">
        <v>-10000</v>
      </c>
      <c r="H58" s="16"/>
      <c r="I58" s="3">
        <v>0</v>
      </c>
      <c r="J58" s="19">
        <v>-5000</v>
      </c>
      <c r="K58" s="14">
        <f t="shared" si="0"/>
        <v>7400</v>
      </c>
      <c r="L58" s="15">
        <f t="shared" si="1"/>
        <v>8000</v>
      </c>
      <c r="M58" s="12">
        <f t="shared" si="6"/>
        <v>333000</v>
      </c>
      <c r="N58" s="19">
        <f t="shared" si="5"/>
        <v>733620</v>
      </c>
      <c r="O58" s="25"/>
    </row>
    <row r="59" spans="1:15" x14ac:dyDescent="0.15">
      <c r="A59" s="30">
        <f t="shared" si="4"/>
        <v>46446</v>
      </c>
      <c r="B59" s="12">
        <v>11000</v>
      </c>
      <c r="C59" s="3">
        <v>3500</v>
      </c>
      <c r="D59" s="3">
        <v>12000</v>
      </c>
      <c r="E59" s="3">
        <v>3900</v>
      </c>
      <c r="F59" s="3">
        <v>46000</v>
      </c>
      <c r="G59" s="19">
        <v>-10000</v>
      </c>
      <c r="H59" s="16"/>
      <c r="I59" s="3">
        <v>0</v>
      </c>
      <c r="J59" s="19">
        <v>-5000</v>
      </c>
      <c r="K59" s="14">
        <f t="shared" si="0"/>
        <v>7400</v>
      </c>
      <c r="L59" s="15">
        <f t="shared" si="1"/>
        <v>54000</v>
      </c>
      <c r="M59" s="12">
        <f t="shared" si="6"/>
        <v>387000</v>
      </c>
      <c r="N59" s="19">
        <f t="shared" si="5"/>
        <v>795020</v>
      </c>
      <c r="O59" s="25"/>
    </row>
    <row r="60" spans="1:15" x14ac:dyDescent="0.15">
      <c r="A60" s="30">
        <f t="shared" si="4"/>
        <v>46477</v>
      </c>
      <c r="B60" s="12">
        <v>11000</v>
      </c>
      <c r="C60" s="3">
        <v>3500</v>
      </c>
      <c r="D60" s="3">
        <v>12000</v>
      </c>
      <c r="E60" s="3">
        <v>3900</v>
      </c>
      <c r="G60" s="19">
        <v>-10000</v>
      </c>
      <c r="H60" s="16"/>
      <c r="I60" s="3">
        <v>0</v>
      </c>
      <c r="J60" s="19">
        <v>-5000</v>
      </c>
      <c r="K60" s="14">
        <f t="shared" si="0"/>
        <v>7400</v>
      </c>
      <c r="L60" s="15">
        <f t="shared" si="1"/>
        <v>8000</v>
      </c>
      <c r="M60" s="12">
        <f t="shared" si="6"/>
        <v>395000</v>
      </c>
      <c r="N60" s="19">
        <f t="shared" si="5"/>
        <v>810420</v>
      </c>
      <c r="O60" s="25"/>
    </row>
    <row r="61" spans="1:15" x14ac:dyDescent="0.15">
      <c r="A61" s="30">
        <f t="shared" si="4"/>
        <v>46507</v>
      </c>
      <c r="B61" s="12">
        <v>11000</v>
      </c>
      <c r="C61" s="3">
        <v>3500</v>
      </c>
      <c r="D61" s="3">
        <v>12000</v>
      </c>
      <c r="E61" s="3">
        <v>3900</v>
      </c>
      <c r="G61" s="19">
        <v>-10000</v>
      </c>
      <c r="H61" s="16"/>
      <c r="I61" s="3">
        <v>0</v>
      </c>
      <c r="J61" s="19">
        <v>-5000</v>
      </c>
      <c r="K61" s="14">
        <f t="shared" si="0"/>
        <v>7400</v>
      </c>
      <c r="L61" s="15">
        <f t="shared" si="1"/>
        <v>8000</v>
      </c>
      <c r="M61" s="12">
        <f t="shared" si="6"/>
        <v>403000</v>
      </c>
      <c r="N61" s="19">
        <f t="shared" si="5"/>
        <v>825820</v>
      </c>
      <c r="O61" s="25"/>
    </row>
    <row r="62" spans="1:15" x14ac:dyDescent="0.15">
      <c r="A62" s="30">
        <f>DATE(YEAR(A$4),MONTH(A$4)+ROW(A59),0)</f>
        <v>46538</v>
      </c>
      <c r="B62" s="12">
        <v>11000</v>
      </c>
      <c r="C62" s="3">
        <v>3500</v>
      </c>
      <c r="D62" s="3">
        <v>12000</v>
      </c>
      <c r="E62" s="3">
        <v>3900</v>
      </c>
      <c r="G62" s="19">
        <v>-10000</v>
      </c>
      <c r="I62" s="3">
        <v>0</v>
      </c>
      <c r="J62" s="19">
        <v>-5000</v>
      </c>
      <c r="K62" s="14">
        <f t="shared" si="0"/>
        <v>7400</v>
      </c>
      <c r="L62" s="15">
        <f t="shared" si="1"/>
        <v>8000</v>
      </c>
      <c r="M62" s="12">
        <f t="shared" si="6"/>
        <v>411000</v>
      </c>
      <c r="N62" s="19">
        <f t="shared" si="5"/>
        <v>841220</v>
      </c>
    </row>
    <row r="63" spans="1:15" x14ac:dyDescent="0.15">
      <c r="A63" s="30">
        <f>DATE(YEAR(A$4),MONTH(A$4)+ROW(A60),0)</f>
        <v>46568</v>
      </c>
      <c r="B63" s="12">
        <v>11000</v>
      </c>
      <c r="C63" s="3">
        <v>3500</v>
      </c>
      <c r="D63" s="3">
        <v>12000</v>
      </c>
      <c r="E63" s="3">
        <v>3900</v>
      </c>
      <c r="G63" s="19">
        <v>-10000</v>
      </c>
      <c r="H63" s="17">
        <v>-5000</v>
      </c>
      <c r="I63" s="3">
        <v>0</v>
      </c>
      <c r="J63" s="19">
        <v>-5000</v>
      </c>
      <c r="K63" s="14">
        <f t="shared" si="0"/>
        <v>7400</v>
      </c>
      <c r="L63" s="15">
        <f t="shared" si="1"/>
        <v>3000</v>
      </c>
      <c r="M63" s="12">
        <f t="shared" si="6"/>
        <v>414000</v>
      </c>
      <c r="N63" s="19">
        <f t="shared" si="5"/>
        <v>851620</v>
      </c>
    </row>
  </sheetData>
  <mergeCells count="7">
    <mergeCell ref="A2:A3"/>
    <mergeCell ref="A1:O1"/>
    <mergeCell ref="B2:G2"/>
    <mergeCell ref="H2:J2"/>
    <mergeCell ref="O2:O3"/>
    <mergeCell ref="K2:L2"/>
    <mergeCell ref="M2:N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27"/>
  <sheetViews>
    <sheetView zoomScale="85" zoomScaleNormal="85" workbookViewId="0">
      <selection activeCell="L16" sqref="L16"/>
    </sheetView>
  </sheetViews>
  <sheetFormatPr defaultRowHeight="13.5" x14ac:dyDescent="0.15"/>
  <cols>
    <col min="1" max="1" width="14.625" style="70" bestFit="1" customWidth="1"/>
    <col min="2" max="3" width="10.25" style="35" bestFit="1" customWidth="1"/>
    <col min="4" max="4" width="10.25" style="37" bestFit="1" customWidth="1"/>
    <col min="5" max="5" width="6" style="35" bestFit="1" customWidth="1"/>
    <col min="6" max="6" width="10.25" style="36" bestFit="1" customWidth="1"/>
    <col min="7" max="9" width="15" style="35" bestFit="1" customWidth="1"/>
    <col min="10" max="10" width="12.625" style="35" bestFit="1" customWidth="1"/>
    <col min="11" max="11" width="7.5" style="36" bestFit="1" customWidth="1"/>
    <col min="12" max="12" width="10.25" style="38" bestFit="1" customWidth="1"/>
    <col min="13" max="15" width="15" style="35" bestFit="1" customWidth="1"/>
    <col min="16" max="17" width="10.25" style="35" bestFit="1" customWidth="1"/>
    <col min="18" max="18" width="12.625" style="35" bestFit="1" customWidth="1"/>
    <col min="19" max="19" width="12.625" style="38" customWidth="1"/>
    <col min="20" max="20" width="9" style="37"/>
    <col min="21" max="22" width="9" style="35"/>
    <col min="23" max="23" width="9" style="46"/>
    <col min="24" max="24" width="9" style="35"/>
    <col min="25" max="25" width="9" style="36"/>
    <col min="26" max="16384" width="9" style="35"/>
  </cols>
  <sheetData>
    <row r="1" spans="1:25" ht="19.5" customHeight="1" x14ac:dyDescent="0.15">
      <c r="A1" s="70" t="s">
        <v>34</v>
      </c>
      <c r="B1" s="90" t="s">
        <v>46</v>
      </c>
      <c r="C1" s="91" t="s">
        <v>45</v>
      </c>
      <c r="G1" s="85" t="s">
        <v>32</v>
      </c>
      <c r="H1" s="86"/>
      <c r="I1" s="86"/>
      <c r="J1" s="86"/>
      <c r="K1" s="87"/>
      <c r="L1" s="88" t="s">
        <v>33</v>
      </c>
      <c r="M1" s="85" t="s">
        <v>31</v>
      </c>
      <c r="N1" s="86"/>
      <c r="O1" s="86"/>
      <c r="P1" s="86"/>
      <c r="Q1" s="86"/>
      <c r="R1" s="87"/>
      <c r="S1" s="88" t="s">
        <v>256</v>
      </c>
      <c r="T1" s="85" t="s">
        <v>74</v>
      </c>
      <c r="U1" s="86"/>
      <c r="V1" s="86"/>
      <c r="W1" s="86"/>
      <c r="X1" s="86"/>
      <c r="Y1" s="87"/>
    </row>
    <row r="2" spans="1:25" s="42" customFormat="1" ht="19.5" customHeight="1" x14ac:dyDescent="0.15">
      <c r="A2" s="70"/>
      <c r="B2" s="85"/>
      <c r="C2" s="87"/>
      <c r="D2" s="41" t="s">
        <v>35</v>
      </c>
      <c r="E2" s="39" t="s">
        <v>36</v>
      </c>
      <c r="F2" s="40" t="s">
        <v>26</v>
      </c>
      <c r="G2" s="39" t="s">
        <v>37</v>
      </c>
      <c r="H2" s="39" t="s">
        <v>38</v>
      </c>
      <c r="I2" s="39" t="s">
        <v>27</v>
      </c>
      <c r="J2" s="39" t="s">
        <v>28</v>
      </c>
      <c r="K2" s="40" t="s">
        <v>39</v>
      </c>
      <c r="L2" s="89"/>
      <c r="M2" s="39" t="s">
        <v>40</v>
      </c>
      <c r="N2" s="39" t="s">
        <v>41</v>
      </c>
      <c r="O2" s="39" t="s">
        <v>42</v>
      </c>
      <c r="P2" s="39" t="s">
        <v>29</v>
      </c>
      <c r="Q2" s="39" t="s">
        <v>43</v>
      </c>
      <c r="R2" s="39" t="s">
        <v>44</v>
      </c>
      <c r="S2" s="89"/>
      <c r="T2" s="41" t="s">
        <v>66</v>
      </c>
      <c r="U2" s="39" t="s">
        <v>67</v>
      </c>
      <c r="V2" s="39" t="s">
        <v>68</v>
      </c>
      <c r="W2" s="45" t="s">
        <v>71</v>
      </c>
      <c r="X2" s="39" t="s">
        <v>72</v>
      </c>
      <c r="Y2" s="40" t="s">
        <v>73</v>
      </c>
    </row>
    <row r="3" spans="1:25" x14ac:dyDescent="0.15">
      <c r="A3" s="70">
        <v>44418</v>
      </c>
      <c r="C3" s="35">
        <v>12400</v>
      </c>
      <c r="D3" s="37">
        <v>3069</v>
      </c>
      <c r="E3" s="35">
        <v>9231</v>
      </c>
      <c r="F3" s="36">
        <v>100</v>
      </c>
      <c r="G3" s="35">
        <v>1320</v>
      </c>
      <c r="H3" s="35">
        <v>330</v>
      </c>
      <c r="I3" s="35">
        <v>66</v>
      </c>
      <c r="J3" s="35">
        <v>1980</v>
      </c>
      <c r="K3" s="36">
        <f>170.52</f>
        <v>170.52</v>
      </c>
      <c r="L3" s="38">
        <f>B4+C3-SUM(G3:K3)</f>
        <v>12433.48</v>
      </c>
      <c r="M3" s="35">
        <v>2640</v>
      </c>
      <c r="N3" s="35">
        <v>1237.5</v>
      </c>
      <c r="O3" s="35">
        <v>99</v>
      </c>
      <c r="P3" s="35">
        <v>16.5</v>
      </c>
      <c r="Q3" s="35">
        <v>132</v>
      </c>
      <c r="R3" s="35">
        <v>1980</v>
      </c>
      <c r="S3" s="38">
        <f>SUM(K3,M3:R3)</f>
        <v>6275.52</v>
      </c>
      <c r="T3" s="37">
        <f>G3+M3</f>
        <v>3960</v>
      </c>
      <c r="U3" s="35">
        <f>H3+N3</f>
        <v>1567.5</v>
      </c>
      <c r="V3" s="35">
        <f>I3+O3</f>
        <v>165</v>
      </c>
      <c r="W3" s="46">
        <f>J3+R3</f>
        <v>3960</v>
      </c>
      <c r="X3" s="35">
        <f>P3</f>
        <v>16.5</v>
      </c>
      <c r="Y3" s="36">
        <f>Q3</f>
        <v>132</v>
      </c>
    </row>
    <row r="4" spans="1:25" x14ac:dyDescent="0.15">
      <c r="A4" s="70">
        <v>44420</v>
      </c>
      <c r="B4" s="35">
        <v>3900</v>
      </c>
      <c r="K4" s="36">
        <v>117</v>
      </c>
      <c r="L4" s="38">
        <f>B4-K4</f>
        <v>3783</v>
      </c>
    </row>
    <row r="5" spans="1:25" x14ac:dyDescent="0.15">
      <c r="A5" s="70">
        <v>44448</v>
      </c>
      <c r="C5" s="35">
        <v>8300</v>
      </c>
      <c r="D5" s="37">
        <v>2046</v>
      </c>
      <c r="E5" s="35">
        <v>6154</v>
      </c>
      <c r="F5" s="36">
        <v>100</v>
      </c>
      <c r="G5" s="35">
        <v>660</v>
      </c>
      <c r="H5" s="35">
        <v>165</v>
      </c>
      <c r="I5" s="35">
        <v>33</v>
      </c>
      <c r="J5" s="35">
        <v>990</v>
      </c>
      <c r="K5" s="36">
        <v>49.56</v>
      </c>
      <c r="L5" s="38">
        <f>B5+C5-SUM(G5:K5)</f>
        <v>6402.4400000000005</v>
      </c>
      <c r="M5" s="35">
        <v>1320</v>
      </c>
      <c r="N5" s="35">
        <v>618.75</v>
      </c>
      <c r="O5" s="35">
        <v>49.5</v>
      </c>
      <c r="P5" s="35">
        <v>8.25</v>
      </c>
      <c r="Q5" s="35">
        <v>66</v>
      </c>
      <c r="R5" s="35">
        <v>990</v>
      </c>
      <c r="S5" s="38">
        <f t="shared" ref="S5:S16" si="0">SUM(K5,M5:R5)</f>
        <v>3102.06</v>
      </c>
      <c r="T5" s="37">
        <f t="shared" ref="T5:T6" si="1">G5+M5</f>
        <v>1980</v>
      </c>
      <c r="U5" s="35">
        <f t="shared" ref="U5:U6" si="2">H5+N5</f>
        <v>783.75</v>
      </c>
      <c r="V5" s="35">
        <f t="shared" ref="V5:V6" si="3">I5+O5</f>
        <v>82.5</v>
      </c>
      <c r="W5" s="46">
        <f t="shared" ref="W5:W6" si="4">J5+R5</f>
        <v>1980</v>
      </c>
      <c r="X5" s="35">
        <f t="shared" ref="X5:X6" si="5">P5</f>
        <v>8.25</v>
      </c>
      <c r="Y5" s="36">
        <f t="shared" ref="Y5:Y6" si="6">Q5</f>
        <v>66</v>
      </c>
    </row>
    <row r="6" spans="1:25" x14ac:dyDescent="0.15">
      <c r="A6" s="70">
        <v>44481</v>
      </c>
      <c r="C6" s="35">
        <v>8200</v>
      </c>
      <c r="D6" s="37">
        <v>2046</v>
      </c>
      <c r="E6" s="35">
        <v>6154</v>
      </c>
      <c r="F6" s="36">
        <v>0</v>
      </c>
      <c r="G6" s="35">
        <v>660</v>
      </c>
      <c r="H6" s="35">
        <v>165</v>
      </c>
      <c r="I6" s="35">
        <v>33</v>
      </c>
      <c r="J6" s="35">
        <v>990</v>
      </c>
      <c r="K6" s="36">
        <v>44.16</v>
      </c>
      <c r="L6" s="38">
        <f t="shared" ref="L6:L27" si="7">B6+C6-SUM(G6:K6)</f>
        <v>6307.84</v>
      </c>
      <c r="M6" s="35">
        <v>1320</v>
      </c>
      <c r="N6" s="35">
        <v>618.75</v>
      </c>
      <c r="O6" s="35">
        <v>49.5</v>
      </c>
      <c r="P6" s="35">
        <v>8.25</v>
      </c>
      <c r="Q6" s="35">
        <v>66</v>
      </c>
      <c r="R6" s="35">
        <v>990</v>
      </c>
      <c r="S6" s="38">
        <f t="shared" si="0"/>
        <v>3096.66</v>
      </c>
      <c r="T6" s="37">
        <f t="shared" si="1"/>
        <v>1980</v>
      </c>
      <c r="U6" s="35">
        <f t="shared" si="2"/>
        <v>783.75</v>
      </c>
      <c r="V6" s="35">
        <f t="shared" si="3"/>
        <v>82.5</v>
      </c>
      <c r="W6" s="46">
        <f t="shared" si="4"/>
        <v>1980</v>
      </c>
      <c r="X6" s="35">
        <f t="shared" si="5"/>
        <v>8.25</v>
      </c>
      <c r="Y6" s="36">
        <f t="shared" si="6"/>
        <v>66</v>
      </c>
    </row>
    <row r="7" spans="1:25" x14ac:dyDescent="0.15">
      <c r="A7" s="70">
        <v>44509</v>
      </c>
      <c r="C7" s="35">
        <v>8250</v>
      </c>
      <c r="D7" s="37">
        <v>2046</v>
      </c>
      <c r="E7" s="35">
        <v>6154</v>
      </c>
      <c r="F7" s="36">
        <v>50</v>
      </c>
      <c r="G7" s="35">
        <v>660</v>
      </c>
      <c r="H7" s="35">
        <v>165</v>
      </c>
      <c r="I7" s="35">
        <v>33</v>
      </c>
      <c r="J7" s="35">
        <v>990</v>
      </c>
      <c r="K7" s="36">
        <v>42.06</v>
      </c>
      <c r="L7" s="38">
        <f t="shared" si="7"/>
        <v>6359.9400000000005</v>
      </c>
      <c r="M7" s="35">
        <v>1320</v>
      </c>
      <c r="N7" s="35">
        <v>618.75</v>
      </c>
      <c r="O7" s="35">
        <v>49.5</v>
      </c>
      <c r="P7" s="35">
        <v>8.25</v>
      </c>
      <c r="Q7" s="35">
        <v>66</v>
      </c>
      <c r="R7" s="35">
        <v>990</v>
      </c>
      <c r="S7" s="38">
        <f t="shared" si="0"/>
        <v>3094.56</v>
      </c>
      <c r="T7" s="37">
        <f t="shared" ref="T7" si="8">G7+M7</f>
        <v>1980</v>
      </c>
      <c r="U7" s="35">
        <f t="shared" ref="U7" si="9">H7+N7</f>
        <v>783.75</v>
      </c>
      <c r="V7" s="35">
        <f t="shared" ref="V7" si="10">I7+O7</f>
        <v>82.5</v>
      </c>
      <c r="W7" s="46">
        <f t="shared" ref="W7" si="11">J7+R7</f>
        <v>1980</v>
      </c>
      <c r="X7" s="35">
        <f t="shared" ref="X7" si="12">P7</f>
        <v>8.25</v>
      </c>
      <c r="Y7" s="36">
        <f t="shared" ref="Y7" si="13">Q7</f>
        <v>66</v>
      </c>
    </row>
    <row r="8" spans="1:25" x14ac:dyDescent="0.15">
      <c r="A8" s="70">
        <v>44543</v>
      </c>
      <c r="B8" s="35">
        <v>6660</v>
      </c>
      <c r="C8" s="35">
        <v>8250</v>
      </c>
      <c r="D8" s="37">
        <v>2046</v>
      </c>
      <c r="E8" s="35">
        <v>6154</v>
      </c>
      <c r="F8" s="36">
        <v>50</v>
      </c>
      <c r="G8" s="35">
        <v>660</v>
      </c>
      <c r="H8" s="35">
        <v>165</v>
      </c>
      <c r="I8" s="35">
        <v>33</v>
      </c>
      <c r="J8" s="35">
        <v>990</v>
      </c>
      <c r="K8" s="36">
        <v>42.06</v>
      </c>
      <c r="L8" s="38">
        <f t="shared" ref="L8" si="14">B8+C8-SUM(G8:K8)</f>
        <v>13019.94</v>
      </c>
      <c r="M8" s="35">
        <v>1320</v>
      </c>
      <c r="N8" s="35">
        <v>618.75</v>
      </c>
      <c r="O8" s="35">
        <v>49.5</v>
      </c>
      <c r="P8" s="35">
        <v>8.25</v>
      </c>
      <c r="Q8" s="35">
        <v>66</v>
      </c>
      <c r="R8" s="35">
        <v>990</v>
      </c>
      <c r="S8" s="38">
        <f t="shared" si="0"/>
        <v>3094.56</v>
      </c>
      <c r="T8" s="37">
        <f t="shared" ref="T8" si="15">G8+M8</f>
        <v>1980</v>
      </c>
      <c r="U8" s="35">
        <f t="shared" ref="U8" si="16">H8+N8</f>
        <v>783.75</v>
      </c>
      <c r="V8" s="35">
        <f t="shared" ref="V8" si="17">I8+O8</f>
        <v>82.5</v>
      </c>
      <c r="W8" s="46">
        <f t="shared" ref="W8" si="18">J8+R8</f>
        <v>1980</v>
      </c>
      <c r="X8" s="35">
        <f t="shared" ref="X8" si="19">P8</f>
        <v>8.25</v>
      </c>
      <c r="Y8" s="36">
        <f t="shared" ref="Y8" si="20">Q8</f>
        <v>66</v>
      </c>
    </row>
    <row r="9" spans="1:25" x14ac:dyDescent="0.15">
      <c r="A9" s="70">
        <v>44565</v>
      </c>
      <c r="C9" s="35">
        <v>8250</v>
      </c>
      <c r="D9" s="37">
        <v>2046</v>
      </c>
      <c r="E9" s="35">
        <v>6154</v>
      </c>
      <c r="F9" s="36">
        <v>50</v>
      </c>
      <c r="G9" s="35">
        <v>660</v>
      </c>
      <c r="H9" s="35">
        <v>165</v>
      </c>
      <c r="I9" s="35">
        <v>33</v>
      </c>
      <c r="J9" s="35">
        <v>990</v>
      </c>
      <c r="K9" s="36">
        <v>42.06</v>
      </c>
      <c r="L9" s="38">
        <f t="shared" ref="L9" si="21">B9+C9-SUM(G9:K9)</f>
        <v>6359.9400000000005</v>
      </c>
      <c r="M9" s="35">
        <v>1320</v>
      </c>
      <c r="N9" s="35">
        <v>618.75</v>
      </c>
      <c r="O9" s="35">
        <v>49.5</v>
      </c>
      <c r="P9" s="35">
        <v>8.25</v>
      </c>
      <c r="Q9" s="35">
        <v>66</v>
      </c>
      <c r="R9" s="35">
        <v>990</v>
      </c>
      <c r="S9" s="38">
        <f t="shared" si="0"/>
        <v>3094.56</v>
      </c>
      <c r="T9" s="37">
        <f t="shared" ref="T9" si="22">G9+M9</f>
        <v>1980</v>
      </c>
      <c r="U9" s="35">
        <f t="shared" ref="U9" si="23">H9+N9</f>
        <v>783.75</v>
      </c>
      <c r="V9" s="35">
        <f t="shared" ref="V9" si="24">I9+O9</f>
        <v>82.5</v>
      </c>
      <c r="W9" s="46">
        <f t="shared" ref="W9" si="25">J9+R9</f>
        <v>1980</v>
      </c>
      <c r="X9" s="35">
        <f t="shared" ref="X9" si="26">P9</f>
        <v>8.25</v>
      </c>
      <c r="Y9" s="36">
        <f t="shared" ref="Y9" si="27">Q9</f>
        <v>66</v>
      </c>
    </row>
    <row r="10" spans="1:25" x14ac:dyDescent="0.15">
      <c r="A10" s="70">
        <v>44602</v>
      </c>
      <c r="L10" s="38">
        <f t="shared" si="7"/>
        <v>0</v>
      </c>
      <c r="S10" s="38">
        <f t="shared" si="0"/>
        <v>0</v>
      </c>
    </row>
    <row r="11" spans="1:25" x14ac:dyDescent="0.15">
      <c r="A11" s="70">
        <v>44630</v>
      </c>
      <c r="L11" s="38">
        <f t="shared" si="7"/>
        <v>0</v>
      </c>
      <c r="S11" s="38">
        <f t="shared" si="0"/>
        <v>0</v>
      </c>
    </row>
    <row r="12" spans="1:25" x14ac:dyDescent="0.15">
      <c r="A12" s="70">
        <v>44661</v>
      </c>
      <c r="L12" s="38">
        <f t="shared" si="7"/>
        <v>0</v>
      </c>
      <c r="S12" s="38">
        <f t="shared" si="0"/>
        <v>0</v>
      </c>
    </row>
    <row r="13" spans="1:25" x14ac:dyDescent="0.15">
      <c r="A13" s="70">
        <v>44691</v>
      </c>
      <c r="L13" s="38">
        <f t="shared" si="7"/>
        <v>0</v>
      </c>
      <c r="S13" s="38">
        <f t="shared" si="0"/>
        <v>0</v>
      </c>
    </row>
    <row r="14" spans="1:25" x14ac:dyDescent="0.15">
      <c r="A14" s="70">
        <v>44722</v>
      </c>
      <c r="L14" s="38">
        <f t="shared" si="7"/>
        <v>0</v>
      </c>
      <c r="S14" s="38">
        <f t="shared" si="0"/>
        <v>0</v>
      </c>
    </row>
    <row r="15" spans="1:25" x14ac:dyDescent="0.15">
      <c r="A15" s="70">
        <v>44752</v>
      </c>
      <c r="L15" s="38">
        <f t="shared" si="7"/>
        <v>0</v>
      </c>
      <c r="S15" s="38">
        <f t="shared" si="0"/>
        <v>0</v>
      </c>
    </row>
    <row r="16" spans="1:25" x14ac:dyDescent="0.15">
      <c r="A16" s="70" t="s">
        <v>30</v>
      </c>
      <c r="B16" s="35">
        <f>SUM(B4:B15)</f>
        <v>10560</v>
      </c>
      <c r="C16" s="35">
        <f t="shared" ref="C16:Y16" si="28">SUM(C3:C15)</f>
        <v>53650</v>
      </c>
      <c r="D16" s="37">
        <f t="shared" si="28"/>
        <v>13299</v>
      </c>
      <c r="E16" s="35">
        <f t="shared" si="28"/>
        <v>40001</v>
      </c>
      <c r="F16" s="36">
        <f t="shared" si="28"/>
        <v>350</v>
      </c>
      <c r="G16" s="35">
        <f t="shared" si="28"/>
        <v>4620</v>
      </c>
      <c r="H16" s="35">
        <f t="shared" si="28"/>
        <v>1155</v>
      </c>
      <c r="I16" s="35">
        <f t="shared" si="28"/>
        <v>231</v>
      </c>
      <c r="J16" s="35">
        <f t="shared" si="28"/>
        <v>6930</v>
      </c>
      <c r="K16" s="36">
        <f t="shared" si="28"/>
        <v>507.42</v>
      </c>
      <c r="L16" s="38">
        <f t="shared" si="28"/>
        <v>54666.58</v>
      </c>
      <c r="M16" s="35">
        <f t="shared" si="28"/>
        <v>9240</v>
      </c>
      <c r="N16" s="35">
        <f t="shared" si="28"/>
        <v>4331.25</v>
      </c>
      <c r="O16" s="35">
        <f t="shared" si="28"/>
        <v>346.5</v>
      </c>
      <c r="P16" s="35">
        <f t="shared" si="28"/>
        <v>57.75</v>
      </c>
      <c r="Q16" s="35">
        <f t="shared" si="28"/>
        <v>462</v>
      </c>
      <c r="R16" s="35">
        <f t="shared" si="28"/>
        <v>6930</v>
      </c>
      <c r="S16" s="38">
        <f t="shared" si="0"/>
        <v>21874.92</v>
      </c>
      <c r="T16" s="37">
        <f t="shared" si="28"/>
        <v>13860</v>
      </c>
      <c r="U16" s="35">
        <f t="shared" si="28"/>
        <v>5486.25</v>
      </c>
      <c r="V16" s="35">
        <f t="shared" si="28"/>
        <v>577.5</v>
      </c>
      <c r="W16" s="46">
        <f t="shared" si="28"/>
        <v>13860</v>
      </c>
      <c r="X16" s="35">
        <f t="shared" si="28"/>
        <v>57.75</v>
      </c>
      <c r="Y16" s="36">
        <f t="shared" si="28"/>
        <v>462</v>
      </c>
    </row>
    <row r="17" spans="12:12" x14ac:dyDescent="0.15">
      <c r="L17" s="38">
        <f t="shared" si="7"/>
        <v>0</v>
      </c>
    </row>
    <row r="18" spans="12:12" x14ac:dyDescent="0.15">
      <c r="L18" s="38">
        <f t="shared" si="7"/>
        <v>0</v>
      </c>
    </row>
    <row r="19" spans="12:12" x14ac:dyDescent="0.15">
      <c r="L19" s="38">
        <f t="shared" si="7"/>
        <v>0</v>
      </c>
    </row>
    <row r="20" spans="12:12" x14ac:dyDescent="0.15">
      <c r="L20" s="38">
        <f t="shared" si="7"/>
        <v>0</v>
      </c>
    </row>
    <row r="21" spans="12:12" x14ac:dyDescent="0.15">
      <c r="L21" s="38">
        <f t="shared" si="7"/>
        <v>0</v>
      </c>
    </row>
    <row r="22" spans="12:12" x14ac:dyDescent="0.15">
      <c r="L22" s="38">
        <f t="shared" si="7"/>
        <v>0</v>
      </c>
    </row>
    <row r="23" spans="12:12" x14ac:dyDescent="0.15">
      <c r="L23" s="38">
        <f t="shared" si="7"/>
        <v>0</v>
      </c>
    </row>
    <row r="24" spans="12:12" x14ac:dyDescent="0.15">
      <c r="L24" s="38">
        <f t="shared" si="7"/>
        <v>0</v>
      </c>
    </row>
    <row r="25" spans="12:12" x14ac:dyDescent="0.15">
      <c r="L25" s="38">
        <f t="shared" si="7"/>
        <v>0</v>
      </c>
    </row>
    <row r="26" spans="12:12" x14ac:dyDescent="0.15">
      <c r="L26" s="38">
        <f t="shared" si="7"/>
        <v>0</v>
      </c>
    </row>
    <row r="27" spans="12:12" x14ac:dyDescent="0.15">
      <c r="L27" s="38">
        <f t="shared" si="7"/>
        <v>0</v>
      </c>
    </row>
  </sheetData>
  <mergeCells count="7">
    <mergeCell ref="T1:Y1"/>
    <mergeCell ref="G1:K1"/>
    <mergeCell ref="M1:R1"/>
    <mergeCell ref="L1:L2"/>
    <mergeCell ref="B1:B2"/>
    <mergeCell ref="C1:C2"/>
    <mergeCell ref="S1:S2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0"/>
  <sheetViews>
    <sheetView workbookViewId="0">
      <selection activeCell="L3" sqref="L3"/>
    </sheetView>
  </sheetViews>
  <sheetFormatPr defaultRowHeight="13.5" x14ac:dyDescent="0.15"/>
  <cols>
    <col min="1" max="1" width="11.625" bestFit="1" customWidth="1"/>
    <col min="5" max="5" width="10.5" bestFit="1" customWidth="1"/>
    <col min="9" max="9" width="10.5" bestFit="1" customWidth="1"/>
  </cols>
  <sheetData>
    <row r="1" spans="1:12" x14ac:dyDescent="0.15">
      <c r="A1" t="s">
        <v>77</v>
      </c>
      <c r="B1" t="s">
        <v>78</v>
      </c>
      <c r="C1" t="s">
        <v>80</v>
      </c>
      <c r="D1" t="s">
        <v>79</v>
      </c>
      <c r="E1" t="s">
        <v>86</v>
      </c>
      <c r="I1" t="s">
        <v>257</v>
      </c>
    </row>
    <row r="2" spans="1:12" x14ac:dyDescent="0.15">
      <c r="A2" t="s">
        <v>81</v>
      </c>
      <c r="B2">
        <v>2000</v>
      </c>
      <c r="C2">
        <v>1.97</v>
      </c>
      <c r="D2">
        <f>B2*C2</f>
        <v>3940</v>
      </c>
      <c r="I2" t="s">
        <v>258</v>
      </c>
      <c r="J2" t="s">
        <v>259</v>
      </c>
      <c r="K2" t="s">
        <v>260</v>
      </c>
      <c r="L2" t="s">
        <v>261</v>
      </c>
    </row>
    <row r="3" spans="1:12" x14ac:dyDescent="0.15">
      <c r="A3" t="s">
        <v>82</v>
      </c>
      <c r="B3">
        <v>2000</v>
      </c>
      <c r="C3">
        <v>2.66</v>
      </c>
      <c r="D3">
        <f t="shared" ref="D3:D6" si="0">B3*C3</f>
        <v>5320</v>
      </c>
      <c r="I3" s="71">
        <v>44572</v>
      </c>
      <c r="J3">
        <v>100</v>
      </c>
      <c r="K3">
        <v>3.12</v>
      </c>
      <c r="L3">
        <v>312</v>
      </c>
    </row>
    <row r="4" spans="1:12" x14ac:dyDescent="0.15">
      <c r="A4" t="s">
        <v>83</v>
      </c>
      <c r="B4">
        <v>2800</v>
      </c>
      <c r="C4">
        <v>4.1399999999999997</v>
      </c>
      <c r="D4">
        <f t="shared" si="0"/>
        <v>11592</v>
      </c>
    </row>
    <row r="5" spans="1:12" x14ac:dyDescent="0.15">
      <c r="A5" t="s">
        <v>84</v>
      </c>
      <c r="B5">
        <v>2900</v>
      </c>
      <c r="C5">
        <v>4.0999999999999996</v>
      </c>
      <c r="D5">
        <f t="shared" si="0"/>
        <v>11889.999999999998</v>
      </c>
    </row>
    <row r="6" spans="1:12" x14ac:dyDescent="0.15">
      <c r="A6" t="s">
        <v>85</v>
      </c>
      <c r="B6">
        <v>3000</v>
      </c>
      <c r="C6">
        <v>3.43</v>
      </c>
      <c r="D6">
        <f t="shared" si="0"/>
        <v>10290</v>
      </c>
    </row>
    <row r="10" spans="1:12" x14ac:dyDescent="0.15">
      <c r="A10" t="s">
        <v>20</v>
      </c>
      <c r="B10">
        <f>SUM(B2:B9)</f>
        <v>12700</v>
      </c>
      <c r="D10">
        <f>SUM(D2:D9)</f>
        <v>43032</v>
      </c>
      <c r="E10" s="44">
        <f>D10/B10</f>
        <v>3.3883464566929136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36"/>
  <sheetViews>
    <sheetView workbookViewId="0">
      <selection activeCell="A37" sqref="A37"/>
    </sheetView>
  </sheetViews>
  <sheetFormatPr defaultRowHeight="13.5" x14ac:dyDescent="0.15"/>
  <cols>
    <col min="1" max="1" width="11.625" style="28" bestFit="1" customWidth="1"/>
    <col min="2" max="18" width="9" style="28"/>
    <col min="19" max="16384" width="9" style="2"/>
  </cols>
  <sheetData>
    <row r="1" spans="1:14" x14ac:dyDescent="0.15">
      <c r="A1" s="28" t="s">
        <v>47</v>
      </c>
      <c r="B1" s="28" t="s">
        <v>48</v>
      </c>
      <c r="G1" s="28" t="s">
        <v>58</v>
      </c>
      <c r="H1" s="28" t="s">
        <v>48</v>
      </c>
      <c r="M1" s="28" t="s">
        <v>69</v>
      </c>
      <c r="N1" s="28" t="s">
        <v>70</v>
      </c>
    </row>
    <row r="2" spans="1:14" x14ac:dyDescent="0.15">
      <c r="A2" s="28" t="s">
        <v>49</v>
      </c>
      <c r="B2" s="28">
        <v>5000</v>
      </c>
      <c r="G2" s="28" t="s">
        <v>59</v>
      </c>
      <c r="H2" s="28">
        <v>12366</v>
      </c>
      <c r="M2" s="28" t="s">
        <v>63</v>
      </c>
      <c r="N2" s="28">
        <v>21243.759999999998</v>
      </c>
    </row>
    <row r="3" spans="1:14" x14ac:dyDescent="0.15">
      <c r="A3" s="28" t="s">
        <v>50</v>
      </c>
      <c r="B3" s="28">
        <v>1313</v>
      </c>
      <c r="G3" s="28" t="s">
        <v>60</v>
      </c>
      <c r="H3" s="28">
        <v>63735</v>
      </c>
      <c r="M3" s="28" t="s">
        <v>64</v>
      </c>
      <c r="N3" s="28">
        <v>3783</v>
      </c>
    </row>
    <row r="4" spans="1:14" x14ac:dyDescent="0.15">
      <c r="A4" s="28" t="s">
        <v>51</v>
      </c>
      <c r="B4" s="28">
        <v>43405</v>
      </c>
      <c r="G4" s="28" t="s">
        <v>61</v>
      </c>
      <c r="H4" s="28">
        <v>16452</v>
      </c>
      <c r="M4" s="28" t="s">
        <v>65</v>
      </c>
      <c r="N4" s="28">
        <v>600</v>
      </c>
    </row>
    <row r="5" spans="1:14" x14ac:dyDescent="0.15">
      <c r="A5" s="28" t="s">
        <v>52</v>
      </c>
      <c r="B5" s="28">
        <v>-95</v>
      </c>
      <c r="G5" s="28" t="s">
        <v>62</v>
      </c>
      <c r="H5" s="28">
        <f>SUM(H2:H4)</f>
        <v>92553</v>
      </c>
    </row>
    <row r="6" spans="1:14" x14ac:dyDescent="0.15">
      <c r="A6" s="28" t="s">
        <v>53</v>
      </c>
      <c r="B6" s="28">
        <v>40850</v>
      </c>
    </row>
    <row r="7" spans="1:14" x14ac:dyDescent="0.15">
      <c r="A7" s="28" t="s">
        <v>54</v>
      </c>
      <c r="B7" s="28">
        <v>3000</v>
      </c>
    </row>
    <row r="8" spans="1:14" x14ac:dyDescent="0.15">
      <c r="A8" s="2" t="s">
        <v>59</v>
      </c>
      <c r="B8" s="28">
        <v>12366</v>
      </c>
    </row>
    <row r="9" spans="1:14" x14ac:dyDescent="0.15">
      <c r="A9" s="2"/>
      <c r="B9" s="2"/>
    </row>
    <row r="10" spans="1:14" x14ac:dyDescent="0.15">
      <c r="A10" s="2"/>
      <c r="B10" s="2"/>
    </row>
    <row r="11" spans="1:14" x14ac:dyDescent="0.15">
      <c r="A11" s="28" t="s">
        <v>55</v>
      </c>
      <c r="B11" s="28">
        <v>29300</v>
      </c>
    </row>
    <row r="12" spans="1:14" x14ac:dyDescent="0.15">
      <c r="A12" s="28" t="s">
        <v>56</v>
      </c>
      <c r="B12" s="28">
        <v>30000</v>
      </c>
    </row>
    <row r="15" spans="1:14" x14ac:dyDescent="0.15">
      <c r="A15" s="28" t="s">
        <v>57</v>
      </c>
      <c r="B15" s="28">
        <f>SUM(B2:B14)</f>
        <v>165139</v>
      </c>
    </row>
    <row r="16" spans="1:14" x14ac:dyDescent="0.15">
      <c r="A16" s="28" t="s">
        <v>75</v>
      </c>
    </row>
    <row r="21" spans="1:14" x14ac:dyDescent="0.15">
      <c r="A21" s="28" t="s">
        <v>47</v>
      </c>
      <c r="B21" s="28" t="s">
        <v>48</v>
      </c>
      <c r="G21" s="28" t="s">
        <v>58</v>
      </c>
      <c r="H21" s="28" t="s">
        <v>48</v>
      </c>
      <c r="M21" s="28" t="s">
        <v>69</v>
      </c>
      <c r="N21" s="28" t="s">
        <v>70</v>
      </c>
    </row>
    <row r="22" spans="1:14" x14ac:dyDescent="0.15">
      <c r="A22" s="28" t="s">
        <v>49</v>
      </c>
      <c r="B22" s="28">
        <v>5000</v>
      </c>
      <c r="G22" s="28" t="s">
        <v>59</v>
      </c>
      <c r="H22" s="28">
        <v>13879</v>
      </c>
      <c r="M22" s="28" t="s">
        <v>63</v>
      </c>
      <c r="N22" s="28">
        <v>21243.759999999998</v>
      </c>
    </row>
    <row r="23" spans="1:14" x14ac:dyDescent="0.15">
      <c r="A23" s="28" t="s">
        <v>50</v>
      </c>
      <c r="B23" s="28">
        <v>1300</v>
      </c>
      <c r="G23" s="28" t="s">
        <v>60</v>
      </c>
      <c r="H23" s="28">
        <v>55188</v>
      </c>
      <c r="M23" s="28" t="s">
        <v>64</v>
      </c>
      <c r="N23" s="28">
        <v>3783</v>
      </c>
    </row>
    <row r="24" spans="1:14" x14ac:dyDescent="0.15">
      <c r="A24" s="28" t="s">
        <v>51</v>
      </c>
      <c r="B24" s="28">
        <v>35500</v>
      </c>
      <c r="G24" s="28" t="s">
        <v>61</v>
      </c>
      <c r="H24" s="28">
        <v>16452</v>
      </c>
      <c r="M24" s="28" t="s">
        <v>65</v>
      </c>
      <c r="N24" s="28">
        <v>600</v>
      </c>
    </row>
    <row r="25" spans="1:14" x14ac:dyDescent="0.15">
      <c r="A25" s="28" t="s">
        <v>52</v>
      </c>
      <c r="B25" s="28">
        <v>-3000</v>
      </c>
      <c r="G25" s="28" t="s">
        <v>62</v>
      </c>
      <c r="H25" s="28">
        <f>SUM(H22:H24)</f>
        <v>85519</v>
      </c>
    </row>
    <row r="26" spans="1:14" x14ac:dyDescent="0.15">
      <c r="A26" s="28" t="s">
        <v>53</v>
      </c>
      <c r="B26" s="28">
        <v>44364</v>
      </c>
    </row>
    <row r="27" spans="1:14" x14ac:dyDescent="0.15">
      <c r="A27" s="28" t="s">
        <v>54</v>
      </c>
      <c r="B27" s="28">
        <v>3000</v>
      </c>
      <c r="C27" s="28">
        <f>SUM(B22:B27)</f>
        <v>86164</v>
      </c>
    </row>
    <row r="28" spans="1:14" x14ac:dyDescent="0.15">
      <c r="A28" s="2" t="s">
        <v>59</v>
      </c>
      <c r="B28" s="28">
        <v>13879</v>
      </c>
    </row>
    <row r="29" spans="1:14" x14ac:dyDescent="0.15">
      <c r="A29" s="2"/>
      <c r="B29" s="2"/>
    </row>
    <row r="30" spans="1:14" x14ac:dyDescent="0.15">
      <c r="A30" s="2"/>
      <c r="B30" s="2"/>
    </row>
    <row r="31" spans="1:14" x14ac:dyDescent="0.15">
      <c r="A31" s="28" t="s">
        <v>1</v>
      </c>
      <c r="B31" s="28">
        <v>29300</v>
      </c>
    </row>
    <row r="32" spans="1:14" x14ac:dyDescent="0.15">
      <c r="A32" s="28" t="s">
        <v>56</v>
      </c>
      <c r="B32" s="28">
        <v>40000</v>
      </c>
    </row>
    <row r="35" spans="1:2" x14ac:dyDescent="0.15">
      <c r="A35" s="28" t="s">
        <v>57</v>
      </c>
      <c r="B35" s="28">
        <f>SUM(B22:B34)</f>
        <v>169343</v>
      </c>
    </row>
    <row r="36" spans="1:2" x14ac:dyDescent="0.15">
      <c r="A36" s="28" t="s">
        <v>198</v>
      </c>
    </row>
  </sheetData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1"/>
  <sheetViews>
    <sheetView topLeftCell="D1" workbookViewId="0">
      <selection activeCell="H25" sqref="H25"/>
    </sheetView>
  </sheetViews>
  <sheetFormatPr defaultRowHeight="13.5" x14ac:dyDescent="0.15"/>
  <cols>
    <col min="1" max="2" width="9" style="47"/>
    <col min="3" max="3" width="20.25" style="47" customWidth="1"/>
    <col min="4" max="4" width="13.875" style="48" bestFit="1" customWidth="1"/>
    <col min="5" max="5" width="11" style="49" customWidth="1"/>
    <col min="6" max="6" width="18.125" style="49" customWidth="1"/>
    <col min="7" max="8" width="27" style="54" customWidth="1"/>
    <col min="9" max="9" width="15.125" style="47" bestFit="1" customWidth="1"/>
    <col min="10" max="10" width="15.125" style="47" customWidth="1"/>
    <col min="11" max="12" width="9" style="47"/>
    <col min="13" max="13" width="17.25" style="47" bestFit="1" customWidth="1"/>
    <col min="14" max="14" width="12.5" style="47" bestFit="1" customWidth="1"/>
    <col min="15" max="16384" width="9" style="47"/>
  </cols>
  <sheetData>
    <row r="1" spans="1:14" ht="27" x14ac:dyDescent="0.15">
      <c r="A1" s="51" t="s">
        <v>87</v>
      </c>
      <c r="B1" s="51" t="s">
        <v>88</v>
      </c>
      <c r="C1" s="51" t="s">
        <v>92</v>
      </c>
      <c r="D1" s="52" t="s">
        <v>108</v>
      </c>
      <c r="E1" s="53" t="s">
        <v>109</v>
      </c>
      <c r="F1" s="53" t="s">
        <v>141</v>
      </c>
      <c r="G1" s="53" t="s">
        <v>164</v>
      </c>
      <c r="H1" s="53" t="s">
        <v>166</v>
      </c>
      <c r="I1" s="51" t="s">
        <v>89</v>
      </c>
      <c r="J1" s="51" t="s">
        <v>106</v>
      </c>
      <c r="K1" s="51" t="s">
        <v>100</v>
      </c>
      <c r="L1" s="51" t="s">
        <v>118</v>
      </c>
      <c r="M1" s="51" t="s">
        <v>97</v>
      </c>
      <c r="N1" s="51" t="s">
        <v>99</v>
      </c>
    </row>
    <row r="2" spans="1:14" x14ac:dyDescent="0.15">
      <c r="A2" s="97" t="s">
        <v>90</v>
      </c>
      <c r="B2" s="97" t="s">
        <v>91</v>
      </c>
      <c r="C2" s="51" t="s">
        <v>93</v>
      </c>
      <c r="D2" s="52">
        <v>209800</v>
      </c>
      <c r="E2" s="53"/>
      <c r="F2" s="53"/>
      <c r="G2" s="53"/>
      <c r="H2" s="53"/>
      <c r="I2" s="97" t="s">
        <v>136</v>
      </c>
      <c r="J2" s="51">
        <v>470</v>
      </c>
      <c r="K2" s="51">
        <v>506</v>
      </c>
      <c r="L2" s="97" t="s">
        <v>123</v>
      </c>
      <c r="M2" s="97" t="s">
        <v>98</v>
      </c>
      <c r="N2" s="94">
        <v>7.9</v>
      </c>
    </row>
    <row r="3" spans="1:14" x14ac:dyDescent="0.15">
      <c r="A3" s="97"/>
      <c r="B3" s="97"/>
      <c r="C3" s="51" t="s">
        <v>94</v>
      </c>
      <c r="D3" s="55">
        <v>229800</v>
      </c>
      <c r="E3" s="53"/>
      <c r="F3" s="53"/>
      <c r="G3" s="53"/>
      <c r="H3" s="53"/>
      <c r="I3" s="97"/>
      <c r="J3" s="51">
        <v>470</v>
      </c>
      <c r="K3" s="51">
        <v>605</v>
      </c>
      <c r="L3" s="97"/>
      <c r="M3" s="97"/>
      <c r="N3" s="95"/>
    </row>
    <row r="4" spans="1:14" x14ac:dyDescent="0.15">
      <c r="A4" s="97"/>
      <c r="B4" s="97"/>
      <c r="C4" s="51" t="s">
        <v>95</v>
      </c>
      <c r="D4" s="52">
        <v>255800</v>
      </c>
      <c r="E4" s="53"/>
      <c r="F4" s="53"/>
      <c r="G4" s="53"/>
      <c r="H4" s="53"/>
      <c r="I4" s="97"/>
      <c r="J4" s="51">
        <v>470</v>
      </c>
      <c r="K4" s="51">
        <v>605</v>
      </c>
      <c r="L4" s="97"/>
      <c r="M4" s="97"/>
      <c r="N4" s="96"/>
    </row>
    <row r="5" spans="1:14" x14ac:dyDescent="0.15">
      <c r="A5" s="97"/>
      <c r="B5" s="97"/>
      <c r="C5" s="51" t="s">
        <v>96</v>
      </c>
      <c r="D5" s="52">
        <v>279500</v>
      </c>
      <c r="E5" s="53"/>
      <c r="F5" s="53"/>
      <c r="G5" s="53"/>
      <c r="H5" s="53"/>
      <c r="I5" s="51" t="s">
        <v>137</v>
      </c>
      <c r="J5" s="51">
        <v>470</v>
      </c>
      <c r="K5" s="51">
        <v>550</v>
      </c>
      <c r="L5" s="97"/>
      <c r="M5" s="97"/>
      <c r="N5" s="51">
        <v>3.9</v>
      </c>
    </row>
    <row r="6" spans="1:14" ht="27" customHeight="1" x14ac:dyDescent="0.15">
      <c r="A6" s="97" t="s">
        <v>101</v>
      </c>
      <c r="B6" s="97" t="s">
        <v>139</v>
      </c>
      <c r="C6" s="51" t="s">
        <v>102</v>
      </c>
      <c r="D6" s="55">
        <v>250900</v>
      </c>
      <c r="E6" s="53">
        <v>8000</v>
      </c>
      <c r="F6" s="92" t="s">
        <v>163</v>
      </c>
      <c r="G6" s="53" t="s">
        <v>165</v>
      </c>
      <c r="H6" s="53"/>
      <c r="I6" s="51" t="s">
        <v>104</v>
      </c>
      <c r="J6" s="51" t="s">
        <v>107</v>
      </c>
      <c r="K6" s="51">
        <v>556</v>
      </c>
      <c r="L6" s="51"/>
      <c r="M6" s="94" t="s">
        <v>140</v>
      </c>
      <c r="N6" s="51">
        <v>6.1</v>
      </c>
    </row>
    <row r="7" spans="1:14" x14ac:dyDescent="0.15">
      <c r="A7" s="97"/>
      <c r="B7" s="97"/>
      <c r="C7" s="51" t="s">
        <v>103</v>
      </c>
      <c r="D7" s="52">
        <v>339900</v>
      </c>
      <c r="E7" s="53">
        <v>8000</v>
      </c>
      <c r="F7" s="93"/>
      <c r="G7" s="53"/>
      <c r="H7" s="53"/>
      <c r="I7" s="51" t="s">
        <v>105</v>
      </c>
      <c r="J7" s="51" t="s">
        <v>107</v>
      </c>
      <c r="K7" s="51">
        <v>675</v>
      </c>
      <c r="L7" s="51"/>
      <c r="M7" s="96"/>
      <c r="N7" s="51">
        <v>3.3</v>
      </c>
    </row>
    <row r="8" spans="1:14" x14ac:dyDescent="0.15">
      <c r="A8" s="97" t="s">
        <v>110</v>
      </c>
      <c r="B8" s="97" t="s">
        <v>111</v>
      </c>
      <c r="C8" s="51" t="s">
        <v>112</v>
      </c>
      <c r="D8" s="52">
        <v>219900</v>
      </c>
      <c r="E8" s="53"/>
      <c r="F8" s="53"/>
      <c r="G8" s="53"/>
      <c r="H8" s="92" t="s">
        <v>167</v>
      </c>
      <c r="I8" s="97" t="s">
        <v>117</v>
      </c>
      <c r="J8" s="97" t="s">
        <v>138</v>
      </c>
      <c r="K8" s="97">
        <v>480</v>
      </c>
      <c r="L8" s="97" t="s">
        <v>119</v>
      </c>
      <c r="M8" s="97" t="s">
        <v>116</v>
      </c>
      <c r="N8" s="94">
        <v>6.7</v>
      </c>
    </row>
    <row r="9" spans="1:14" x14ac:dyDescent="0.15">
      <c r="A9" s="97"/>
      <c r="B9" s="97"/>
      <c r="C9" s="51" t="s">
        <v>113</v>
      </c>
      <c r="D9" s="52">
        <v>229900</v>
      </c>
      <c r="E9" s="53"/>
      <c r="F9" s="53"/>
      <c r="G9" s="53"/>
      <c r="H9" s="98"/>
      <c r="I9" s="97"/>
      <c r="J9" s="97"/>
      <c r="K9" s="97"/>
      <c r="L9" s="97"/>
      <c r="M9" s="97"/>
      <c r="N9" s="95"/>
    </row>
    <row r="10" spans="1:14" x14ac:dyDescent="0.15">
      <c r="A10" s="97"/>
      <c r="B10" s="97"/>
      <c r="C10" s="51" t="s">
        <v>114</v>
      </c>
      <c r="D10" s="52">
        <v>232900</v>
      </c>
      <c r="E10" s="53"/>
      <c r="F10" s="53"/>
      <c r="G10" s="53"/>
      <c r="H10" s="98"/>
      <c r="I10" s="97"/>
      <c r="J10" s="97"/>
      <c r="K10" s="97"/>
      <c r="L10" s="97"/>
      <c r="M10" s="97"/>
      <c r="N10" s="95"/>
    </row>
    <row r="11" spans="1:14" x14ac:dyDescent="0.15">
      <c r="A11" s="97"/>
      <c r="B11" s="97"/>
      <c r="C11" s="51" t="s">
        <v>115</v>
      </c>
      <c r="D11" s="52">
        <v>239900</v>
      </c>
      <c r="E11" s="53"/>
      <c r="F11" s="53"/>
      <c r="G11" s="53"/>
      <c r="H11" s="98"/>
      <c r="I11" s="97"/>
      <c r="J11" s="97"/>
      <c r="K11" s="97"/>
      <c r="L11" s="97"/>
      <c r="M11" s="97"/>
      <c r="N11" s="95"/>
    </row>
    <row r="12" spans="1:14" x14ac:dyDescent="0.15">
      <c r="A12" s="97"/>
      <c r="B12" s="97"/>
      <c r="C12" s="51" t="s">
        <v>120</v>
      </c>
      <c r="D12" s="52">
        <v>249900</v>
      </c>
      <c r="E12" s="53"/>
      <c r="F12" s="53"/>
      <c r="G12" s="53"/>
      <c r="H12" s="98"/>
      <c r="I12" s="97"/>
      <c r="J12" s="97"/>
      <c r="K12" s="97">
        <v>586</v>
      </c>
      <c r="L12" s="97" t="s">
        <v>122</v>
      </c>
      <c r="M12" s="97"/>
      <c r="N12" s="95"/>
    </row>
    <row r="13" spans="1:14" x14ac:dyDescent="0.15">
      <c r="A13" s="97"/>
      <c r="B13" s="97"/>
      <c r="C13" s="51" t="s">
        <v>121</v>
      </c>
      <c r="D13" s="52">
        <v>259900</v>
      </c>
      <c r="E13" s="53"/>
      <c r="F13" s="53"/>
      <c r="G13" s="53"/>
      <c r="H13" s="98"/>
      <c r="I13" s="97"/>
      <c r="J13" s="97"/>
      <c r="K13" s="97"/>
      <c r="L13" s="97"/>
      <c r="M13" s="97"/>
      <c r="N13" s="95"/>
    </row>
    <row r="14" spans="1:14" x14ac:dyDescent="0.15">
      <c r="A14" s="97"/>
      <c r="B14" s="97"/>
      <c r="C14" s="51" t="s">
        <v>124</v>
      </c>
      <c r="D14" s="55">
        <v>254900</v>
      </c>
      <c r="E14" s="53"/>
      <c r="F14" s="53"/>
      <c r="G14" s="53"/>
      <c r="H14" s="98"/>
      <c r="I14" s="97"/>
      <c r="J14" s="97"/>
      <c r="K14" s="97">
        <v>670</v>
      </c>
      <c r="L14" s="97" t="s">
        <v>130</v>
      </c>
      <c r="M14" s="97"/>
      <c r="N14" s="95"/>
    </row>
    <row r="15" spans="1:14" x14ac:dyDescent="0.15">
      <c r="A15" s="97"/>
      <c r="B15" s="97"/>
      <c r="C15" s="51" t="s">
        <v>125</v>
      </c>
      <c r="D15" s="52">
        <v>256900</v>
      </c>
      <c r="E15" s="53"/>
      <c r="F15" s="53"/>
      <c r="G15" s="53"/>
      <c r="H15" s="98"/>
      <c r="I15" s="97"/>
      <c r="J15" s="97"/>
      <c r="K15" s="97"/>
      <c r="L15" s="97"/>
      <c r="M15" s="97"/>
      <c r="N15" s="95"/>
    </row>
    <row r="16" spans="1:14" x14ac:dyDescent="0.15">
      <c r="A16" s="97"/>
      <c r="B16" s="97"/>
      <c r="C16" s="51" t="s">
        <v>126</v>
      </c>
      <c r="D16" s="52">
        <v>266900</v>
      </c>
      <c r="E16" s="53"/>
      <c r="F16" s="53"/>
      <c r="G16" s="53"/>
      <c r="H16" s="98"/>
      <c r="I16" s="97"/>
      <c r="J16" s="97"/>
      <c r="K16" s="97"/>
      <c r="L16" s="97"/>
      <c r="M16" s="97"/>
      <c r="N16" s="95"/>
    </row>
    <row r="17" spans="1:14" x14ac:dyDescent="0.15">
      <c r="A17" s="97"/>
      <c r="B17" s="97"/>
      <c r="C17" s="51" t="s">
        <v>127</v>
      </c>
      <c r="D17" s="52">
        <v>269900</v>
      </c>
      <c r="E17" s="53"/>
      <c r="F17" s="53"/>
      <c r="G17" s="53"/>
      <c r="H17" s="98"/>
      <c r="I17" s="97"/>
      <c r="J17" s="97"/>
      <c r="K17" s="97"/>
      <c r="L17" s="97"/>
      <c r="M17" s="97"/>
      <c r="N17" s="95"/>
    </row>
    <row r="18" spans="1:14" x14ac:dyDescent="0.15">
      <c r="A18" s="97"/>
      <c r="B18" s="97"/>
      <c r="C18" s="51" t="s">
        <v>128</v>
      </c>
      <c r="D18" s="52">
        <v>276900</v>
      </c>
      <c r="E18" s="53"/>
      <c r="F18" s="53"/>
      <c r="G18" s="53"/>
      <c r="H18" s="98"/>
      <c r="I18" s="97"/>
      <c r="J18" s="97"/>
      <c r="K18" s="97"/>
      <c r="L18" s="97"/>
      <c r="M18" s="97"/>
      <c r="N18" s="96"/>
    </row>
    <row r="19" spans="1:14" x14ac:dyDescent="0.15">
      <c r="A19" s="97"/>
      <c r="B19" s="97"/>
      <c r="C19" s="51" t="s">
        <v>129</v>
      </c>
      <c r="D19" s="52">
        <v>366900</v>
      </c>
      <c r="E19" s="53"/>
      <c r="F19" s="53"/>
      <c r="G19" s="53"/>
      <c r="H19" s="98"/>
      <c r="I19" s="97" t="s">
        <v>135</v>
      </c>
      <c r="J19" s="97"/>
      <c r="K19" s="97"/>
      <c r="L19" s="97"/>
      <c r="M19" s="97"/>
      <c r="N19" s="94">
        <v>4.3</v>
      </c>
    </row>
    <row r="20" spans="1:14" x14ac:dyDescent="0.15">
      <c r="A20" s="97"/>
      <c r="B20" s="97"/>
      <c r="C20" s="51" t="s">
        <v>131</v>
      </c>
      <c r="D20" s="52">
        <v>339900</v>
      </c>
      <c r="E20" s="53"/>
      <c r="F20" s="53"/>
      <c r="G20" s="53"/>
      <c r="H20" s="98"/>
      <c r="I20" s="97"/>
      <c r="J20" s="97"/>
      <c r="K20" s="97">
        <v>562</v>
      </c>
      <c r="L20" s="97" t="s">
        <v>134</v>
      </c>
      <c r="M20" s="97"/>
      <c r="N20" s="95"/>
    </row>
    <row r="21" spans="1:14" x14ac:dyDescent="0.15">
      <c r="A21" s="97"/>
      <c r="B21" s="97"/>
      <c r="C21" s="51" t="s">
        <v>132</v>
      </c>
      <c r="D21" s="52">
        <v>349900</v>
      </c>
      <c r="E21" s="53"/>
      <c r="F21" s="53"/>
      <c r="G21" s="53"/>
      <c r="H21" s="98"/>
      <c r="I21" s="97"/>
      <c r="J21" s="97"/>
      <c r="K21" s="97"/>
      <c r="L21" s="97"/>
      <c r="M21" s="97"/>
      <c r="N21" s="95"/>
    </row>
    <row r="22" spans="1:14" x14ac:dyDescent="0.15">
      <c r="A22" s="97"/>
      <c r="B22" s="97"/>
      <c r="C22" s="51" t="s">
        <v>133</v>
      </c>
      <c r="D22" s="52">
        <v>409900</v>
      </c>
      <c r="E22" s="53"/>
      <c r="F22" s="53"/>
      <c r="G22" s="53"/>
      <c r="H22" s="93"/>
      <c r="I22" s="97"/>
      <c r="J22" s="97"/>
      <c r="K22" s="97"/>
      <c r="L22" s="97"/>
      <c r="M22" s="97"/>
      <c r="N22" s="96"/>
    </row>
    <row r="26" spans="1:14" x14ac:dyDescent="0.15">
      <c r="A26" s="47">
        <v>2020</v>
      </c>
      <c r="B26" s="47" t="s">
        <v>156</v>
      </c>
    </row>
    <row r="27" spans="1:14" x14ac:dyDescent="0.15">
      <c r="A27" s="47">
        <v>2021</v>
      </c>
      <c r="B27" s="47" t="s">
        <v>157</v>
      </c>
    </row>
    <row r="28" spans="1:14" x14ac:dyDescent="0.15">
      <c r="A28" s="47">
        <v>2022</v>
      </c>
      <c r="B28" s="47" t="s">
        <v>158</v>
      </c>
    </row>
    <row r="29" spans="1:14" x14ac:dyDescent="0.15">
      <c r="A29" s="47">
        <v>2023</v>
      </c>
      <c r="B29" s="47" t="s">
        <v>159</v>
      </c>
      <c r="C29" s="47" t="s">
        <v>168</v>
      </c>
    </row>
    <row r="30" spans="1:14" x14ac:dyDescent="0.15">
      <c r="A30" s="47">
        <v>2024</v>
      </c>
      <c r="B30" s="47" t="s">
        <v>160</v>
      </c>
    </row>
    <row r="31" spans="1:14" x14ac:dyDescent="0.15">
      <c r="A31" s="47">
        <v>2025</v>
      </c>
      <c r="B31" s="47" t="s">
        <v>161</v>
      </c>
    </row>
  </sheetData>
  <mergeCells count="27">
    <mergeCell ref="A2:A5"/>
    <mergeCell ref="B6:B7"/>
    <mergeCell ref="A6:A7"/>
    <mergeCell ref="K8:K11"/>
    <mergeCell ref="L8:L11"/>
    <mergeCell ref="A8:A22"/>
    <mergeCell ref="B8:B22"/>
    <mergeCell ref="J8:J22"/>
    <mergeCell ref="K20:K22"/>
    <mergeCell ref="L2:L5"/>
    <mergeCell ref="K12:K13"/>
    <mergeCell ref="L12:L13"/>
    <mergeCell ref="L14:L19"/>
    <mergeCell ref="K14:K19"/>
    <mergeCell ref="B2:B5"/>
    <mergeCell ref="H8:H22"/>
    <mergeCell ref="F6:F7"/>
    <mergeCell ref="N8:N18"/>
    <mergeCell ref="N19:N22"/>
    <mergeCell ref="N2:N4"/>
    <mergeCell ref="M6:M7"/>
    <mergeCell ref="L20:L22"/>
    <mergeCell ref="M8:M22"/>
    <mergeCell ref="I19:I22"/>
    <mergeCell ref="I8:I18"/>
    <mergeCell ref="I2:I4"/>
    <mergeCell ref="M2:M5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8"/>
  <sheetViews>
    <sheetView tabSelected="1" zoomScale="85" zoomScaleNormal="85" workbookViewId="0">
      <selection activeCell="C6" sqref="C6"/>
    </sheetView>
  </sheetViews>
  <sheetFormatPr defaultRowHeight="13.5" x14ac:dyDescent="0.15"/>
  <cols>
    <col min="1" max="1" width="41.25" style="50" bestFit="1" customWidth="1"/>
    <col min="2" max="2" width="11" style="50" bestFit="1" customWidth="1"/>
    <col min="3" max="3" width="30.25" style="50" bestFit="1" customWidth="1"/>
    <col min="4" max="4" width="123" style="56" customWidth="1"/>
    <col min="5" max="16384" width="9" style="50"/>
  </cols>
  <sheetData>
    <row r="1" spans="1:5" x14ac:dyDescent="0.15">
      <c r="A1" s="50" t="s">
        <v>142</v>
      </c>
      <c r="B1" s="50" t="s">
        <v>150</v>
      </c>
      <c r="C1" s="50" t="s">
        <v>178</v>
      </c>
      <c r="D1" s="56" t="s">
        <v>176</v>
      </c>
    </row>
    <row r="2" spans="1:5" x14ac:dyDescent="0.15">
      <c r="A2" s="50" t="s">
        <v>143</v>
      </c>
      <c r="B2" s="50">
        <v>3.5</v>
      </c>
    </row>
    <row r="3" spans="1:5" x14ac:dyDescent="0.15">
      <c r="A3" s="50" t="s">
        <v>144</v>
      </c>
      <c r="B3" s="50">
        <v>1</v>
      </c>
    </row>
    <row r="4" spans="1:5" x14ac:dyDescent="0.15">
      <c r="A4" s="50" t="s">
        <v>145</v>
      </c>
      <c r="B4" s="50">
        <v>1</v>
      </c>
    </row>
    <row r="5" spans="1:5" x14ac:dyDescent="0.15">
      <c r="A5" s="50" t="s">
        <v>148</v>
      </c>
      <c r="B5" s="50">
        <v>2.5</v>
      </c>
      <c r="C5" s="50" t="s">
        <v>162</v>
      </c>
    </row>
    <row r="6" spans="1:5" ht="74.25" customHeight="1" x14ac:dyDescent="0.15">
      <c r="A6" s="50" t="s">
        <v>152</v>
      </c>
      <c r="B6" s="50">
        <v>1.5</v>
      </c>
      <c r="C6" s="50" t="s">
        <v>153</v>
      </c>
      <c r="D6" s="56" t="s">
        <v>182</v>
      </c>
    </row>
    <row r="7" spans="1:5" ht="178.5" customHeight="1" x14ac:dyDescent="0.15">
      <c r="A7" s="50" t="s">
        <v>146</v>
      </c>
      <c r="B7" s="50">
        <v>0.5</v>
      </c>
      <c r="C7" s="50" t="s">
        <v>154</v>
      </c>
      <c r="D7" s="56" t="s">
        <v>177</v>
      </c>
    </row>
    <row r="8" spans="1:5" ht="246.75" customHeight="1" x14ac:dyDescent="0.15">
      <c r="A8" s="50" t="s">
        <v>147</v>
      </c>
      <c r="B8" s="50">
        <v>0.5</v>
      </c>
    </row>
    <row r="9" spans="1:5" ht="230.25" customHeight="1" x14ac:dyDescent="0.15">
      <c r="A9" s="50" t="s">
        <v>180</v>
      </c>
      <c r="B9" s="50">
        <v>0.4</v>
      </c>
      <c r="C9" s="50" t="s">
        <v>179</v>
      </c>
      <c r="D9"/>
      <c r="E9" s="58" t="s">
        <v>184</v>
      </c>
    </row>
    <row r="10" spans="1:5" ht="45" customHeight="1" x14ac:dyDescent="0.15">
      <c r="A10" s="50" t="s">
        <v>181</v>
      </c>
      <c r="B10" s="50">
        <v>0.8</v>
      </c>
      <c r="C10" s="50" t="s">
        <v>175</v>
      </c>
      <c r="D10" s="57" t="s">
        <v>183</v>
      </c>
    </row>
    <row r="11" spans="1:5" ht="33.75" customHeight="1" x14ac:dyDescent="0.15">
      <c r="A11" s="50" t="s">
        <v>151</v>
      </c>
      <c r="B11" s="50">
        <v>0.3</v>
      </c>
      <c r="C11" s="50" t="s">
        <v>155</v>
      </c>
    </row>
    <row r="12" spans="1:5" x14ac:dyDescent="0.15">
      <c r="A12" s="50" t="s">
        <v>149</v>
      </c>
      <c r="B12" s="50">
        <f>SUM(B2:B11)</f>
        <v>12.000000000000002</v>
      </c>
    </row>
    <row r="14" spans="1:5" ht="40.5" x14ac:dyDescent="0.15">
      <c r="A14" s="50" t="s">
        <v>169</v>
      </c>
    </row>
    <row r="16" spans="1:5" x14ac:dyDescent="0.15">
      <c r="A16" s="50" t="s">
        <v>170</v>
      </c>
      <c r="C16" s="50" t="s">
        <v>171</v>
      </c>
    </row>
    <row r="17" spans="1:3" ht="40.5" x14ac:dyDescent="0.15">
      <c r="A17" s="99" t="s">
        <v>172</v>
      </c>
      <c r="C17" s="50" t="s">
        <v>174</v>
      </c>
    </row>
    <row r="18" spans="1:3" ht="157.5" customHeight="1" x14ac:dyDescent="0.15">
      <c r="A18" s="99"/>
      <c r="C18" s="50" t="s">
        <v>173</v>
      </c>
    </row>
  </sheetData>
  <mergeCells count="1">
    <mergeCell ref="A17:A18"/>
  </mergeCells>
  <phoneticPr fontId="1" type="noConversion"/>
  <hyperlinks>
    <hyperlink ref="E9" r:id="rId1" location="detail"/>
  </hyperlinks>
  <pageMargins left="0.7" right="0.7" top="0.75" bottom="0.75" header="0.3" footer="0.3"/>
  <pageSetup paperSize="9" orientation="portrait" horizontalDpi="1200" verticalDpi="1200" r:id="rId2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3"/>
  <sheetViews>
    <sheetView workbookViewId="0">
      <selection activeCell="K28" sqref="K28"/>
    </sheetView>
  </sheetViews>
  <sheetFormatPr defaultRowHeight="13.5" x14ac:dyDescent="0.15"/>
  <cols>
    <col min="1" max="1" width="9" style="68"/>
    <col min="2" max="7" width="9" style="59"/>
    <col min="8" max="8" width="9" style="60"/>
    <col min="9" max="9" width="9" style="64"/>
    <col min="10" max="15" width="9" style="63"/>
    <col min="16" max="16" width="9" style="60"/>
    <col min="17" max="17" width="9" style="64"/>
    <col min="18" max="18" width="40.375" style="60" bestFit="1" customWidth="1"/>
    <col min="19" max="16384" width="9" style="59"/>
  </cols>
  <sheetData>
    <row r="1" spans="1:18" ht="18.75" x14ac:dyDescent="0.15">
      <c r="A1" s="68" t="s">
        <v>191</v>
      </c>
      <c r="I1" s="69" t="s">
        <v>195</v>
      </c>
      <c r="J1" s="61"/>
      <c r="K1" s="61"/>
      <c r="L1" s="61"/>
      <c r="M1" s="61"/>
      <c r="N1" s="61"/>
      <c r="O1" s="61"/>
      <c r="P1" s="62"/>
      <c r="Q1" s="100" t="s">
        <v>253</v>
      </c>
      <c r="R1" s="101"/>
    </row>
    <row r="2" spans="1:18" x14ac:dyDescent="0.15">
      <c r="A2" s="68" t="s">
        <v>0</v>
      </c>
      <c r="B2" s="59" t="s">
        <v>185</v>
      </c>
      <c r="C2" s="59" t="s">
        <v>186</v>
      </c>
      <c r="D2" s="59" t="s">
        <v>188</v>
      </c>
      <c r="E2" s="59" t="s">
        <v>187</v>
      </c>
      <c r="F2" s="59" t="s">
        <v>189</v>
      </c>
      <c r="G2" s="63" t="s">
        <v>255</v>
      </c>
      <c r="H2" s="60" t="s">
        <v>60</v>
      </c>
      <c r="I2" s="64" t="s">
        <v>0</v>
      </c>
      <c r="J2" s="63" t="s">
        <v>185</v>
      </c>
      <c r="K2" s="63" t="s">
        <v>186</v>
      </c>
      <c r="L2" s="63" t="s">
        <v>188</v>
      </c>
      <c r="M2" s="63" t="s">
        <v>187</v>
      </c>
      <c r="N2" s="63" t="s">
        <v>189</v>
      </c>
      <c r="O2" s="63" t="s">
        <v>255</v>
      </c>
      <c r="P2" s="60" t="s">
        <v>60</v>
      </c>
      <c r="Q2" s="64" t="s">
        <v>199</v>
      </c>
      <c r="R2" s="60" t="s">
        <v>200</v>
      </c>
    </row>
    <row r="3" spans="1:18" x14ac:dyDescent="0.15">
      <c r="A3" s="68">
        <v>12.2</v>
      </c>
      <c r="B3" s="59">
        <v>16</v>
      </c>
      <c r="C3" s="59">
        <v>3.1</v>
      </c>
      <c r="F3" s="59">
        <f>C3-E3</f>
        <v>3.1</v>
      </c>
      <c r="G3" s="59">
        <f>B3</f>
        <v>16</v>
      </c>
      <c r="I3" s="64">
        <v>12.9</v>
      </c>
      <c r="J3" s="63">
        <v>16</v>
      </c>
      <c r="K3" s="63">
        <v>7.66</v>
      </c>
      <c r="N3" s="63">
        <f>K3-M3</f>
        <v>7.66</v>
      </c>
      <c r="O3" s="63">
        <f>J3</f>
        <v>16</v>
      </c>
      <c r="Q3" s="64" t="s">
        <v>227</v>
      </c>
      <c r="R3" s="66" t="s">
        <v>228</v>
      </c>
    </row>
    <row r="4" spans="1:18" x14ac:dyDescent="0.15">
      <c r="A4" s="68">
        <v>12.9</v>
      </c>
      <c r="B4" s="59">
        <v>16</v>
      </c>
      <c r="C4" s="59">
        <v>3.05</v>
      </c>
      <c r="F4" s="59">
        <f t="shared" ref="F4:F7" si="0">F3+C4-E4</f>
        <v>6.15</v>
      </c>
      <c r="G4" s="59">
        <f t="shared" ref="G4:G7" si="1">G3+B4</f>
        <v>32</v>
      </c>
      <c r="I4" s="64">
        <v>12.16</v>
      </c>
      <c r="J4" s="63">
        <v>16</v>
      </c>
      <c r="K4" s="63">
        <v>7.56</v>
      </c>
      <c r="N4" s="63">
        <f t="shared" ref="N4:N7" si="2">N3+K4-M4</f>
        <v>15.219999999999999</v>
      </c>
      <c r="O4" s="63">
        <f>O3+J4</f>
        <v>32</v>
      </c>
      <c r="Q4" s="64" t="s">
        <v>249</v>
      </c>
      <c r="R4" s="60" t="s">
        <v>250</v>
      </c>
    </row>
    <row r="5" spans="1:18" x14ac:dyDescent="0.15">
      <c r="A5" s="68">
        <v>12.16</v>
      </c>
      <c r="B5" s="59">
        <v>16</v>
      </c>
      <c r="C5" s="59">
        <v>3.02</v>
      </c>
      <c r="F5" s="59">
        <f t="shared" si="0"/>
        <v>9.17</v>
      </c>
      <c r="G5" s="59">
        <f t="shared" si="1"/>
        <v>48</v>
      </c>
      <c r="I5" s="64" t="s">
        <v>266</v>
      </c>
      <c r="J5" s="63">
        <v>10</v>
      </c>
      <c r="K5" s="63">
        <v>4.9000000000000004</v>
      </c>
      <c r="N5" s="63">
        <f t="shared" si="2"/>
        <v>20.119999999999997</v>
      </c>
      <c r="O5" s="63">
        <f t="shared" ref="O5:O7" si="3">O4+J5</f>
        <v>42</v>
      </c>
      <c r="Q5" s="64" t="s">
        <v>221</v>
      </c>
      <c r="R5" s="66" t="s">
        <v>222</v>
      </c>
    </row>
    <row r="6" spans="1:18" x14ac:dyDescent="0.15">
      <c r="A6" s="68" t="s">
        <v>264</v>
      </c>
      <c r="B6" s="59">
        <v>18</v>
      </c>
      <c r="C6" s="59">
        <v>3.47</v>
      </c>
      <c r="F6" s="59">
        <f t="shared" si="0"/>
        <v>12.64</v>
      </c>
      <c r="G6" s="59">
        <f t="shared" si="1"/>
        <v>66</v>
      </c>
      <c r="I6" s="64" t="s">
        <v>264</v>
      </c>
      <c r="J6" s="63">
        <v>10</v>
      </c>
      <c r="K6" s="63">
        <v>4.95</v>
      </c>
      <c r="N6" s="63">
        <f t="shared" si="2"/>
        <v>25.069999999999997</v>
      </c>
      <c r="O6" s="63">
        <f t="shared" si="3"/>
        <v>52</v>
      </c>
      <c r="Q6" s="64" t="s">
        <v>213</v>
      </c>
      <c r="R6" s="66" t="s">
        <v>214</v>
      </c>
    </row>
    <row r="7" spans="1:18" x14ac:dyDescent="0.15">
      <c r="A7" s="68" t="s">
        <v>265</v>
      </c>
      <c r="B7" s="59">
        <v>18</v>
      </c>
      <c r="C7" s="59">
        <v>3.59</v>
      </c>
      <c r="F7" s="59">
        <f t="shared" si="0"/>
        <v>16.23</v>
      </c>
      <c r="G7" s="59">
        <f t="shared" si="1"/>
        <v>84</v>
      </c>
      <c r="I7" s="64" t="s">
        <v>267</v>
      </c>
      <c r="J7" s="63">
        <v>10</v>
      </c>
      <c r="K7" s="63">
        <v>5.2</v>
      </c>
      <c r="N7" s="63">
        <f t="shared" si="2"/>
        <v>30.269999999999996</v>
      </c>
      <c r="O7" s="63">
        <f t="shared" si="3"/>
        <v>62</v>
      </c>
      <c r="Q7" s="64" t="s">
        <v>201</v>
      </c>
      <c r="R7" s="60" t="s">
        <v>202</v>
      </c>
    </row>
    <row r="8" spans="1:18" x14ac:dyDescent="0.15">
      <c r="Q8" s="64" t="s">
        <v>235</v>
      </c>
      <c r="R8" s="60" t="s">
        <v>236</v>
      </c>
    </row>
    <row r="9" spans="1:18" x14ac:dyDescent="0.15">
      <c r="I9" s="64" t="s">
        <v>193</v>
      </c>
      <c r="K9" s="63">
        <f>SUM(K3:K4)</f>
        <v>15.219999999999999</v>
      </c>
      <c r="Q9" s="64" t="s">
        <v>209</v>
      </c>
      <c r="R9" s="60" t="s">
        <v>210</v>
      </c>
    </row>
    <row r="10" spans="1:18" x14ac:dyDescent="0.15">
      <c r="Q10" s="64" t="s">
        <v>247</v>
      </c>
      <c r="R10" s="65" t="s">
        <v>248</v>
      </c>
    </row>
    <row r="11" spans="1:18" x14ac:dyDescent="0.15">
      <c r="Q11" s="64" t="s">
        <v>237</v>
      </c>
      <c r="R11" s="60" t="s">
        <v>238</v>
      </c>
    </row>
    <row r="12" spans="1:18" x14ac:dyDescent="0.15">
      <c r="A12" s="68" t="s">
        <v>190</v>
      </c>
      <c r="B12" s="59">
        <f>SUM(B3:B11)</f>
        <v>84</v>
      </c>
      <c r="C12" s="59">
        <f>SUM(C3:C11)</f>
        <v>16.23</v>
      </c>
      <c r="Q12" s="64" t="s">
        <v>243</v>
      </c>
      <c r="R12" s="60" t="s">
        <v>244</v>
      </c>
    </row>
    <row r="13" spans="1:18" x14ac:dyDescent="0.15">
      <c r="I13" s="64" t="s">
        <v>196</v>
      </c>
      <c r="Q13" s="64" t="s">
        <v>225</v>
      </c>
      <c r="R13" s="60" t="s">
        <v>226</v>
      </c>
    </row>
    <row r="14" spans="1:18" x14ac:dyDescent="0.15">
      <c r="I14" s="64" t="s">
        <v>0</v>
      </c>
      <c r="J14" s="63" t="s">
        <v>185</v>
      </c>
      <c r="K14" s="63" t="s">
        <v>186</v>
      </c>
      <c r="L14" s="63" t="s">
        <v>188</v>
      </c>
      <c r="M14" s="63" t="s">
        <v>187</v>
      </c>
      <c r="N14" s="63" t="s">
        <v>189</v>
      </c>
      <c r="P14" s="60" t="s">
        <v>60</v>
      </c>
      <c r="Q14" s="64" t="s">
        <v>231</v>
      </c>
      <c r="R14" s="60" t="s">
        <v>232</v>
      </c>
    </row>
    <row r="15" spans="1:18" x14ac:dyDescent="0.15">
      <c r="I15" s="64">
        <v>10.28</v>
      </c>
      <c r="J15" s="63">
        <v>16</v>
      </c>
      <c r="K15" s="63">
        <v>5.65</v>
      </c>
      <c r="Q15" s="64" t="s">
        <v>229</v>
      </c>
      <c r="R15" s="60" t="s">
        <v>230</v>
      </c>
    </row>
    <row r="16" spans="1:18" x14ac:dyDescent="0.15">
      <c r="I16" s="64">
        <v>11.11</v>
      </c>
      <c r="J16" s="63">
        <v>16</v>
      </c>
      <c r="K16" s="63">
        <v>5.13</v>
      </c>
      <c r="Q16" s="64" t="s">
        <v>239</v>
      </c>
      <c r="R16" s="60" t="s">
        <v>240</v>
      </c>
    </row>
    <row r="17" spans="1:18" x14ac:dyDescent="0.15">
      <c r="A17" s="68" t="s">
        <v>192</v>
      </c>
      <c r="I17" s="64">
        <v>11.18</v>
      </c>
      <c r="J17" s="63">
        <v>16</v>
      </c>
      <c r="K17" s="63">
        <v>5.0599999999999996</v>
      </c>
      <c r="Q17" s="64" t="s">
        <v>251</v>
      </c>
      <c r="R17" s="60" t="s">
        <v>252</v>
      </c>
    </row>
    <row r="18" spans="1:18" x14ac:dyDescent="0.15">
      <c r="A18" s="68" t="s">
        <v>0</v>
      </c>
      <c r="B18" s="59" t="s">
        <v>185</v>
      </c>
      <c r="C18" s="59" t="s">
        <v>186</v>
      </c>
      <c r="D18" s="59" t="s">
        <v>188</v>
      </c>
      <c r="E18" s="59" t="s">
        <v>187</v>
      </c>
      <c r="F18" s="59" t="s">
        <v>189</v>
      </c>
      <c r="G18" s="63" t="s">
        <v>255</v>
      </c>
      <c r="H18" s="60" t="s">
        <v>10</v>
      </c>
      <c r="I18" s="64">
        <v>11.25</v>
      </c>
      <c r="J18" s="63">
        <v>16</v>
      </c>
      <c r="K18" s="63">
        <v>4.96</v>
      </c>
      <c r="Q18" s="64" t="s">
        <v>205</v>
      </c>
      <c r="R18" s="60" t="s">
        <v>206</v>
      </c>
    </row>
    <row r="19" spans="1:18" x14ac:dyDescent="0.15">
      <c r="A19" s="68">
        <v>9.3000000000000007</v>
      </c>
      <c r="C19" s="59">
        <v>0.24</v>
      </c>
      <c r="F19" s="59">
        <f>C19</f>
        <v>0.24</v>
      </c>
      <c r="I19" s="64">
        <v>12.2</v>
      </c>
      <c r="J19" s="63">
        <v>16</v>
      </c>
      <c r="K19" s="63">
        <v>5.05</v>
      </c>
      <c r="Q19" s="64" t="s">
        <v>245</v>
      </c>
      <c r="R19" s="60" t="s">
        <v>246</v>
      </c>
    </row>
    <row r="20" spans="1:18" x14ac:dyDescent="0.15">
      <c r="A20" s="68">
        <v>10.8</v>
      </c>
      <c r="B20" s="59">
        <v>16</v>
      </c>
      <c r="C20" s="59">
        <v>4.6900000000000004</v>
      </c>
      <c r="F20" s="59">
        <f>F19+C20-E20</f>
        <v>4.9300000000000006</v>
      </c>
      <c r="I20" s="64">
        <v>12.9</v>
      </c>
      <c r="J20" s="63">
        <v>16</v>
      </c>
      <c r="K20" s="63">
        <v>5.01</v>
      </c>
      <c r="Q20" s="64" t="s">
        <v>233</v>
      </c>
      <c r="R20" s="60" t="s">
        <v>234</v>
      </c>
    </row>
    <row r="21" spans="1:18" x14ac:dyDescent="0.15">
      <c r="A21" s="68">
        <v>10.14</v>
      </c>
      <c r="B21" s="59">
        <v>18</v>
      </c>
      <c r="C21" s="59">
        <v>5.18</v>
      </c>
      <c r="F21" s="59">
        <f t="shared" ref="F21:F28" si="4">F20+C21-E21</f>
        <v>10.11</v>
      </c>
      <c r="I21" s="64">
        <v>12.16</v>
      </c>
      <c r="J21" s="63">
        <v>16</v>
      </c>
      <c r="K21" s="63">
        <v>5.03</v>
      </c>
      <c r="Q21" s="64" t="s">
        <v>217</v>
      </c>
      <c r="R21" s="60" t="s">
        <v>218</v>
      </c>
    </row>
    <row r="22" spans="1:18" x14ac:dyDescent="0.15">
      <c r="A22" s="68">
        <v>10.28</v>
      </c>
      <c r="B22" s="59">
        <v>18</v>
      </c>
      <c r="C22" s="59">
        <v>4.97</v>
      </c>
      <c r="F22" s="59">
        <f t="shared" si="4"/>
        <v>15.079999999999998</v>
      </c>
      <c r="I22" s="64" t="s">
        <v>262</v>
      </c>
      <c r="J22" s="63">
        <v>10</v>
      </c>
      <c r="K22" s="63">
        <v>3.14</v>
      </c>
      <c r="Q22" s="64" t="s">
        <v>241</v>
      </c>
      <c r="R22" s="60" t="s">
        <v>242</v>
      </c>
    </row>
    <row r="23" spans="1:18" x14ac:dyDescent="0.15">
      <c r="A23" s="68">
        <v>11.3</v>
      </c>
      <c r="B23" s="59">
        <v>18</v>
      </c>
      <c r="C23" s="59">
        <v>5.09</v>
      </c>
      <c r="F23" s="59">
        <f t="shared" si="4"/>
        <v>20.169999999999998</v>
      </c>
      <c r="I23" s="64" t="s">
        <v>263</v>
      </c>
      <c r="J23" s="63">
        <v>10</v>
      </c>
      <c r="K23" s="63">
        <v>3.3</v>
      </c>
      <c r="Q23" s="64" t="s">
        <v>215</v>
      </c>
      <c r="R23" s="60" t="s">
        <v>216</v>
      </c>
    </row>
    <row r="24" spans="1:18" x14ac:dyDescent="0.15">
      <c r="A24" s="68">
        <v>11.11</v>
      </c>
      <c r="B24" s="59">
        <v>18</v>
      </c>
      <c r="C24" s="59">
        <v>5.0599999999999996</v>
      </c>
      <c r="F24" s="59">
        <f t="shared" si="4"/>
        <v>25.229999999999997</v>
      </c>
      <c r="I24" s="64" t="s">
        <v>264</v>
      </c>
      <c r="J24" s="63">
        <v>10</v>
      </c>
      <c r="K24" s="63">
        <v>3.29</v>
      </c>
      <c r="Q24" s="64" t="s">
        <v>203</v>
      </c>
      <c r="R24" s="60" t="s">
        <v>204</v>
      </c>
    </row>
    <row r="25" spans="1:18" x14ac:dyDescent="0.15">
      <c r="A25" s="68">
        <v>11.15</v>
      </c>
      <c r="B25" s="59">
        <v>10</v>
      </c>
      <c r="C25" s="59">
        <v>2.89</v>
      </c>
      <c r="F25" s="59">
        <f t="shared" si="4"/>
        <v>28.119999999999997</v>
      </c>
      <c r="I25" s="64" t="s">
        <v>265</v>
      </c>
      <c r="J25" s="63">
        <v>10</v>
      </c>
      <c r="K25" s="63">
        <v>3.32</v>
      </c>
      <c r="Q25" s="64" t="s">
        <v>211</v>
      </c>
      <c r="R25" s="60" t="s">
        <v>212</v>
      </c>
    </row>
    <row r="26" spans="1:18" x14ac:dyDescent="0.15">
      <c r="A26" s="68">
        <v>11.25</v>
      </c>
      <c r="B26" s="59">
        <v>16</v>
      </c>
      <c r="C26" s="59">
        <v>4.6399999999999997</v>
      </c>
      <c r="F26" s="59">
        <f t="shared" si="4"/>
        <v>32.76</v>
      </c>
      <c r="Q26" s="64" t="s">
        <v>223</v>
      </c>
      <c r="R26" s="66" t="s">
        <v>224</v>
      </c>
    </row>
    <row r="27" spans="1:18" x14ac:dyDescent="0.15">
      <c r="A27" s="68">
        <v>12.9</v>
      </c>
      <c r="B27" s="59">
        <v>16</v>
      </c>
      <c r="C27" s="59">
        <v>4.58</v>
      </c>
      <c r="F27" s="59">
        <f t="shared" si="4"/>
        <v>37.339999999999996</v>
      </c>
      <c r="I27" s="64" t="s">
        <v>194</v>
      </c>
      <c r="J27" s="63">
        <f>SUM(J15:J26)</f>
        <v>152</v>
      </c>
      <c r="K27" s="63">
        <f>SUM(K15:K25)</f>
        <v>48.94</v>
      </c>
      <c r="Q27" s="64" t="s">
        <v>219</v>
      </c>
      <c r="R27" s="66" t="s">
        <v>220</v>
      </c>
    </row>
    <row r="28" spans="1:18" x14ac:dyDescent="0.15">
      <c r="A28" s="68" t="s">
        <v>254</v>
      </c>
      <c r="B28" s="59">
        <v>10</v>
      </c>
      <c r="C28" s="59">
        <v>3.01</v>
      </c>
      <c r="F28" s="59">
        <f t="shared" si="4"/>
        <v>40.349999999999994</v>
      </c>
      <c r="Q28" s="64" t="s">
        <v>208</v>
      </c>
      <c r="R28" s="67" t="s">
        <v>207</v>
      </c>
    </row>
    <row r="29" spans="1:18" x14ac:dyDescent="0.15">
      <c r="A29" s="68" t="s">
        <v>20</v>
      </c>
      <c r="B29" s="59">
        <f>SUM(B20:B28)</f>
        <v>140</v>
      </c>
      <c r="C29" s="59">
        <f>SUM(C19:C28)</f>
        <v>40.349999999999994</v>
      </c>
    </row>
    <row r="34" spans="1:8" x14ac:dyDescent="0.15">
      <c r="A34" s="68" t="s">
        <v>197</v>
      </c>
    </row>
    <row r="35" spans="1:8" x14ac:dyDescent="0.15">
      <c r="A35" s="68" t="s">
        <v>0</v>
      </c>
      <c r="B35" s="59" t="s">
        <v>185</v>
      </c>
      <c r="C35" s="59" t="s">
        <v>186</v>
      </c>
      <c r="D35" s="59" t="s">
        <v>188</v>
      </c>
      <c r="E35" s="59" t="s">
        <v>187</v>
      </c>
      <c r="F35" s="59" t="s">
        <v>189</v>
      </c>
      <c r="G35" s="63" t="s">
        <v>255</v>
      </c>
      <c r="H35" s="60" t="s">
        <v>10</v>
      </c>
    </row>
    <row r="36" spans="1:8" x14ac:dyDescent="0.15">
      <c r="A36" s="68">
        <v>11.11</v>
      </c>
      <c r="B36" s="59">
        <v>10</v>
      </c>
      <c r="C36" s="59">
        <v>3.84</v>
      </c>
    </row>
    <row r="37" spans="1:8" x14ac:dyDescent="0.15">
      <c r="A37" s="68">
        <v>11.18</v>
      </c>
      <c r="B37" s="59">
        <v>10</v>
      </c>
      <c r="C37" s="59">
        <v>3.99</v>
      </c>
    </row>
    <row r="38" spans="1:8" x14ac:dyDescent="0.15">
      <c r="A38" s="68">
        <v>11.25</v>
      </c>
      <c r="B38" s="59">
        <v>10</v>
      </c>
      <c r="C38" s="59">
        <v>3.79</v>
      </c>
    </row>
    <row r="39" spans="1:8" x14ac:dyDescent="0.15">
      <c r="A39" s="68">
        <v>12.2</v>
      </c>
      <c r="B39" s="59">
        <v>10</v>
      </c>
      <c r="C39" s="59">
        <v>3.82</v>
      </c>
    </row>
    <row r="40" spans="1:8" x14ac:dyDescent="0.15">
      <c r="A40" s="68">
        <v>12.9</v>
      </c>
      <c r="B40" s="59">
        <v>10</v>
      </c>
      <c r="C40" s="59">
        <v>3.82</v>
      </c>
    </row>
    <row r="41" spans="1:8" x14ac:dyDescent="0.15">
      <c r="A41" s="68">
        <v>12.16</v>
      </c>
      <c r="B41" s="59">
        <v>10</v>
      </c>
      <c r="C41" s="59">
        <v>3.92</v>
      </c>
    </row>
    <row r="43" spans="1:8" x14ac:dyDescent="0.15">
      <c r="A43" s="68" t="s">
        <v>20</v>
      </c>
      <c r="B43" s="59">
        <f>SUM(B36:B42)</f>
        <v>60</v>
      </c>
      <c r="C43" s="59">
        <f>SUM(C36:C41)</f>
        <v>23.18</v>
      </c>
    </row>
  </sheetData>
  <autoFilter ref="Q2:R28">
    <sortState ref="Q3:R34">
      <sortCondition ref="Q2:Q28"/>
    </sortState>
  </autoFilter>
  <mergeCells count="1">
    <mergeCell ref="Q1:R1"/>
  </mergeCells>
  <phoneticPr fontId="1" type="noConversion"/>
  <pageMargins left="0.7" right="0.7" top="0.75" bottom="0.75" header="0.3" footer="0.3"/>
  <pageSetup paperSize="9" orientation="portrait" horizontalDpi="1200" verticalDpi="120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5"/>
  <sheetViews>
    <sheetView workbookViewId="0">
      <selection activeCell="M3" sqref="M3:M13"/>
    </sheetView>
  </sheetViews>
  <sheetFormatPr defaultRowHeight="13.5" x14ac:dyDescent="0.15"/>
  <cols>
    <col min="1" max="1" width="9" style="72"/>
  </cols>
  <sheetData>
    <row r="1" spans="1:13" x14ac:dyDescent="0.15">
      <c r="A1" s="72" t="s">
        <v>269</v>
      </c>
      <c r="B1" t="s">
        <v>271</v>
      </c>
      <c r="C1" t="s">
        <v>273</v>
      </c>
      <c r="D1" t="s">
        <v>48</v>
      </c>
      <c r="E1" t="s">
        <v>79</v>
      </c>
      <c r="I1" t="s">
        <v>268</v>
      </c>
      <c r="J1" t="s">
        <v>270</v>
      </c>
      <c r="K1" t="s">
        <v>272</v>
      </c>
      <c r="L1" t="s">
        <v>300</v>
      </c>
    </row>
    <row r="2" spans="1:13" x14ac:dyDescent="0.15">
      <c r="A2" s="72">
        <v>2.15</v>
      </c>
      <c r="B2" t="s">
        <v>275</v>
      </c>
      <c r="C2" t="s">
        <v>276</v>
      </c>
      <c r="D2">
        <v>10000</v>
      </c>
      <c r="E2">
        <f>D2</f>
        <v>10000</v>
      </c>
      <c r="I2" s="73" t="s">
        <v>301</v>
      </c>
      <c r="J2" t="s">
        <v>303</v>
      </c>
      <c r="K2" t="s">
        <v>305</v>
      </c>
      <c r="L2">
        <v>10000</v>
      </c>
      <c r="M2">
        <f>L2</f>
        <v>10000</v>
      </c>
    </row>
    <row r="3" spans="1:13" x14ac:dyDescent="0.15">
      <c r="A3" s="72">
        <v>2.19</v>
      </c>
      <c r="B3" t="s">
        <v>278</v>
      </c>
      <c r="C3" t="s">
        <v>280</v>
      </c>
      <c r="D3">
        <v>8000</v>
      </c>
      <c r="E3">
        <f>E2+D3</f>
        <v>18000</v>
      </c>
      <c r="I3" s="74" t="s">
        <v>311</v>
      </c>
      <c r="J3" t="s">
        <v>274</v>
      </c>
      <c r="K3" t="s">
        <v>274</v>
      </c>
      <c r="L3">
        <v>10000</v>
      </c>
      <c r="M3">
        <f>M2+L3</f>
        <v>20000</v>
      </c>
    </row>
    <row r="4" spans="1:13" x14ac:dyDescent="0.15">
      <c r="A4" s="72">
        <v>2.2599999999999998</v>
      </c>
      <c r="B4" t="s">
        <v>278</v>
      </c>
      <c r="C4" t="s">
        <v>283</v>
      </c>
      <c r="D4">
        <v>20000</v>
      </c>
      <c r="E4">
        <f t="shared" ref="E4:E15" si="0">E3+D4</f>
        <v>38000</v>
      </c>
      <c r="I4" s="74" t="s">
        <v>312</v>
      </c>
      <c r="J4" t="s">
        <v>277</v>
      </c>
      <c r="K4" t="s">
        <v>279</v>
      </c>
      <c r="L4">
        <v>8000</v>
      </c>
      <c r="M4">
        <f t="shared" ref="M4:M13" si="1">M3+L4</f>
        <v>28000</v>
      </c>
    </row>
    <row r="5" spans="1:13" x14ac:dyDescent="0.15">
      <c r="A5" s="72">
        <v>2.2799999999999998</v>
      </c>
      <c r="B5" t="s">
        <v>278</v>
      </c>
      <c r="C5" t="s">
        <v>283</v>
      </c>
      <c r="D5">
        <v>3000</v>
      </c>
      <c r="E5">
        <f t="shared" si="0"/>
        <v>41000</v>
      </c>
      <c r="I5" s="73" t="s">
        <v>288</v>
      </c>
      <c r="J5" t="s">
        <v>290</v>
      </c>
      <c r="K5" t="s">
        <v>282</v>
      </c>
      <c r="L5">
        <v>2000</v>
      </c>
      <c r="M5">
        <f t="shared" si="1"/>
        <v>30000</v>
      </c>
    </row>
    <row r="6" spans="1:13" x14ac:dyDescent="0.15">
      <c r="A6" s="72">
        <v>3.09</v>
      </c>
      <c r="B6" t="s">
        <v>50</v>
      </c>
      <c r="C6" t="s">
        <v>281</v>
      </c>
      <c r="D6">
        <v>5000</v>
      </c>
      <c r="E6">
        <f t="shared" si="0"/>
        <v>46000</v>
      </c>
      <c r="I6" s="73" t="s">
        <v>291</v>
      </c>
      <c r="J6" t="s">
        <v>290</v>
      </c>
      <c r="K6" t="s">
        <v>293</v>
      </c>
      <c r="L6">
        <v>5200</v>
      </c>
      <c r="M6">
        <f t="shared" si="1"/>
        <v>35200</v>
      </c>
    </row>
    <row r="7" spans="1:13" x14ac:dyDescent="0.15">
      <c r="A7" s="72" t="s">
        <v>302</v>
      </c>
      <c r="B7" t="s">
        <v>304</v>
      </c>
      <c r="C7" t="s">
        <v>306</v>
      </c>
      <c r="D7">
        <v>10000</v>
      </c>
      <c r="E7">
        <f t="shared" si="0"/>
        <v>56000</v>
      </c>
      <c r="I7" s="74" t="s">
        <v>313</v>
      </c>
      <c r="J7" t="s">
        <v>277</v>
      </c>
      <c r="K7" t="s">
        <v>282</v>
      </c>
      <c r="L7">
        <v>20000</v>
      </c>
      <c r="M7">
        <f t="shared" si="1"/>
        <v>55200</v>
      </c>
    </row>
    <row r="8" spans="1:13" x14ac:dyDescent="0.15">
      <c r="A8" s="72" t="s">
        <v>289</v>
      </c>
      <c r="B8" t="s">
        <v>53</v>
      </c>
      <c r="C8" t="s">
        <v>49</v>
      </c>
      <c r="D8">
        <v>2000</v>
      </c>
      <c r="E8">
        <f t="shared" si="0"/>
        <v>58000</v>
      </c>
      <c r="I8" s="74" t="s">
        <v>314</v>
      </c>
      <c r="J8" t="s">
        <v>277</v>
      </c>
      <c r="K8" t="s">
        <v>282</v>
      </c>
      <c r="L8">
        <v>3000</v>
      </c>
      <c r="M8">
        <f t="shared" si="1"/>
        <v>58200</v>
      </c>
    </row>
    <row r="9" spans="1:13" x14ac:dyDescent="0.15">
      <c r="A9" s="72" t="s">
        <v>292</v>
      </c>
      <c r="B9" t="s">
        <v>53</v>
      </c>
      <c r="C9" t="s">
        <v>294</v>
      </c>
      <c r="D9">
        <v>5200</v>
      </c>
      <c r="E9">
        <f t="shared" si="0"/>
        <v>63200</v>
      </c>
      <c r="I9" s="74" t="s">
        <v>308</v>
      </c>
      <c r="J9" t="s">
        <v>277</v>
      </c>
      <c r="K9" t="s">
        <v>279</v>
      </c>
      <c r="L9">
        <v>5000</v>
      </c>
      <c r="M9">
        <f t="shared" si="1"/>
        <v>63200</v>
      </c>
    </row>
    <row r="10" spans="1:13" x14ac:dyDescent="0.15">
      <c r="A10" s="72" t="s">
        <v>308</v>
      </c>
      <c r="B10" t="s">
        <v>51</v>
      </c>
      <c r="C10" t="s">
        <v>310</v>
      </c>
      <c r="D10">
        <v>6600</v>
      </c>
      <c r="E10">
        <f t="shared" si="0"/>
        <v>69800</v>
      </c>
      <c r="I10" s="73" t="s">
        <v>307</v>
      </c>
      <c r="J10" t="s">
        <v>303</v>
      </c>
      <c r="K10" t="s">
        <v>309</v>
      </c>
      <c r="L10">
        <v>6600</v>
      </c>
      <c r="M10">
        <f t="shared" si="1"/>
        <v>69800</v>
      </c>
    </row>
    <row r="11" spans="1:13" x14ac:dyDescent="0.15">
      <c r="A11" s="72" t="s">
        <v>285</v>
      </c>
      <c r="B11" t="s">
        <v>278</v>
      </c>
      <c r="C11" t="s">
        <v>283</v>
      </c>
      <c r="D11">
        <v>2000</v>
      </c>
      <c r="E11">
        <f t="shared" si="0"/>
        <v>71800</v>
      </c>
      <c r="I11" s="73" t="s">
        <v>284</v>
      </c>
      <c r="J11" t="s">
        <v>277</v>
      </c>
      <c r="K11" t="s">
        <v>282</v>
      </c>
      <c r="L11">
        <v>2000</v>
      </c>
      <c r="M11">
        <f t="shared" si="1"/>
        <v>71800</v>
      </c>
    </row>
    <row r="12" spans="1:13" x14ac:dyDescent="0.15">
      <c r="A12" s="72" t="s">
        <v>296</v>
      </c>
      <c r="B12" t="s">
        <v>297</v>
      </c>
      <c r="C12" t="s">
        <v>299</v>
      </c>
      <c r="D12">
        <v>3700</v>
      </c>
      <c r="E12">
        <f t="shared" si="0"/>
        <v>75500</v>
      </c>
      <c r="I12" s="73" t="s">
        <v>295</v>
      </c>
      <c r="J12" t="s">
        <v>290</v>
      </c>
      <c r="K12" t="s">
        <v>298</v>
      </c>
      <c r="L12">
        <v>3700</v>
      </c>
      <c r="M12">
        <f t="shared" si="1"/>
        <v>75500</v>
      </c>
    </row>
    <row r="13" spans="1:13" x14ac:dyDescent="0.15">
      <c r="A13" s="72" t="s">
        <v>287</v>
      </c>
      <c r="B13" t="s">
        <v>278</v>
      </c>
      <c r="C13" t="s">
        <v>283</v>
      </c>
      <c r="D13">
        <v>22600</v>
      </c>
      <c r="E13">
        <f t="shared" si="0"/>
        <v>98100</v>
      </c>
      <c r="I13" s="73" t="s">
        <v>286</v>
      </c>
      <c r="J13" t="s">
        <v>277</v>
      </c>
      <c r="K13" t="s">
        <v>282</v>
      </c>
      <c r="L13">
        <v>22600</v>
      </c>
      <c r="M13">
        <f t="shared" si="1"/>
        <v>98100</v>
      </c>
    </row>
    <row r="14" spans="1:13" x14ac:dyDescent="0.15">
      <c r="E14">
        <f t="shared" si="0"/>
        <v>98100</v>
      </c>
    </row>
    <row r="15" spans="1:13" x14ac:dyDescent="0.15">
      <c r="E15">
        <f t="shared" si="0"/>
        <v>98100</v>
      </c>
    </row>
  </sheetData>
  <autoFilter ref="I1:L15">
    <sortState ref="I2:L15">
      <sortCondition ref="I1:I15"/>
    </sortState>
  </autoFilter>
  <phoneticPr fontId="1" type="noConversion"/>
  <pageMargins left="0.7" right="0.7" top="0.75" bottom="0.75" header="0.3" footer="0.3"/>
  <pageSetup paperSize="9" orientation="portrait" horizontalDpi="1200" verticalDpi="120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农行</vt:lpstr>
      <vt:lpstr>ccb工资记录</vt:lpstr>
      <vt:lpstr>股票</vt:lpstr>
      <vt:lpstr>对账</vt:lpstr>
      <vt:lpstr>车</vt:lpstr>
      <vt:lpstr>房子</vt:lpstr>
      <vt:lpstr>基金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李鑫垚</dc:creator>
  <cp:lastModifiedBy>李鑫垚</cp:lastModifiedBy>
  <dcterms:created xsi:type="dcterms:W3CDTF">2021-09-18T14:16:54Z</dcterms:created>
  <dcterms:modified xsi:type="dcterms:W3CDTF">2022-02-14T06:34:15Z</dcterms:modified>
</cp:coreProperties>
</file>